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730"/>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38\"/>
    </mc:Choice>
  </mc:AlternateContent>
  <xr:revisionPtr revIDLastSave="0" documentId="13_ncr:1_{81636EE4-AA6F-4DDB-8D07-1D60306890B2}"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721" r:id="rId2"/>
    <sheet name="Financiero" sheetId="640" r:id="rId3"/>
    <sheet name="Registro fotográfico social" sheetId="724" r:id="rId4"/>
    <sheet name="Registro fotográfico redes" sheetId="703" r:id="rId5"/>
    <sheet name="Registro fotográfico técnico" sheetId="719" r:id="rId6"/>
    <sheet name="Registro fotográfico túnel" sheetId="718" r:id="rId7"/>
    <sheet name="Registro fotográfico puentes" sheetId="720" r:id="rId8"/>
    <sheet name="Registro fotográfico OyM" sheetId="717" r:id="rId9"/>
    <sheet name="Reg fotográfico ambiental UF1-3" sheetId="722" r:id="rId10"/>
    <sheet name="Reg fotográfico ambiental UF2,1" sheetId="723"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10">'Reg fotográfico ambiental UF2,1'!$B$1:$L$123</definedName>
    <definedName name="_xlnm.Print_Area" localSheetId="8">'Registro fotográfico OyM'!$B$1:$M$101</definedName>
    <definedName name="_xlnm.Print_Area" localSheetId="4">'Registro fotográfico redes'!$B$1:$L$53</definedName>
    <definedName name="_xlnm.Print_Area" localSheetId="5">'Registro fotográfico técnico'!$B$1:$M$104</definedName>
    <definedName name="_xlnm.Print_Area" localSheetId="6">'Registro fotográfico túnel'!$B$1:$M$149</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UF1-3'!$A:$L,'Reg fotográfico ambiental UF1-3'!$1:$3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3" i="640" l="1"/>
  <c r="Q293" i="640" s="1"/>
  <c r="O292" i="640"/>
  <c r="Q292" i="640" s="1"/>
  <c r="O291" i="640"/>
  <c r="Q291" i="640" s="1"/>
  <c r="N286" i="640"/>
  <c r="O285" i="640"/>
  <c r="Q285" i="640" s="1"/>
  <c r="O284" i="640"/>
  <c r="Q284" i="640" s="1"/>
  <c r="O283" i="640"/>
  <c r="Q283" i="640" s="1"/>
  <c r="O280" i="640"/>
  <c r="Q280" i="640" s="1"/>
  <c r="O279" i="640"/>
  <c r="O278" i="640"/>
  <c r="O277" i="640"/>
  <c r="Q277" i="640" s="1"/>
  <c r="O276" i="640"/>
  <c r="Q276" i="640" s="1"/>
  <c r="O275" i="640"/>
  <c r="Q275" i="640" s="1"/>
  <c r="O274" i="640"/>
  <c r="Q274" i="640" s="1"/>
  <c r="O273" i="640"/>
  <c r="Q273" i="640" s="1"/>
  <c r="O272" i="640"/>
  <c r="Q272" i="640" s="1"/>
  <c r="O271" i="640"/>
  <c r="Q271" i="640" s="1"/>
  <c r="O270" i="640"/>
  <c r="Q270" i="640" s="1"/>
  <c r="O269" i="640"/>
  <c r="Q269" i="640" s="1"/>
  <c r="O268" i="640"/>
  <c r="Q268" i="640" s="1"/>
  <c r="O267" i="640"/>
  <c r="Q267" i="640" s="1"/>
  <c r="O266" i="640"/>
  <c r="Q266" i="640" s="1"/>
  <c r="O265" i="640"/>
  <c r="Q265" i="640" s="1"/>
  <c r="G265" i="640"/>
  <c r="Q264" i="640"/>
  <c r="O264" i="640"/>
  <c r="Q263" i="640"/>
  <c r="O263" i="640"/>
  <c r="Q262" i="640"/>
  <c r="O262" i="640"/>
  <c r="O261" i="640"/>
  <c r="G261" i="640"/>
  <c r="G286" i="640" s="1"/>
  <c r="O260" i="640"/>
  <c r="Q260" i="640" s="1"/>
  <c r="O249" i="640"/>
  <c r="Q249" i="640" s="1"/>
  <c r="R241" i="640"/>
  <c r="G241" i="640"/>
  <c r="O240" i="640"/>
  <c r="Q240" i="640" s="1"/>
  <c r="O238" i="640"/>
  <c r="N241" i="640" s="1"/>
  <c r="R235" i="640"/>
  <c r="R242" i="640" s="1"/>
  <c r="Q231" i="640"/>
  <c r="O231" i="640"/>
  <c r="Q230" i="640"/>
  <c r="O230" i="640"/>
  <c r="Q229" i="640"/>
  <c r="O229" i="640"/>
  <c r="Q228" i="640"/>
  <c r="O228" i="640"/>
  <c r="Q227" i="640"/>
  <c r="O227" i="640"/>
  <c r="Q226" i="640"/>
  <c r="O226" i="640"/>
  <c r="O225" i="640"/>
  <c r="G225" i="640"/>
  <c r="G235" i="640" s="1"/>
  <c r="G242" i="640" s="1"/>
  <c r="O224" i="640"/>
  <c r="Q224" i="640" s="1"/>
  <c r="O223" i="640"/>
  <c r="Q223" i="640" s="1"/>
  <c r="N221" i="640"/>
  <c r="Q220" i="640"/>
  <c r="O220" i="640"/>
  <c r="Q219" i="640"/>
  <c r="O219" i="640"/>
  <c r="Q218" i="640"/>
  <c r="O218" i="640"/>
  <c r="Q217" i="640"/>
  <c r="O217" i="640"/>
  <c r="Q216" i="640"/>
  <c r="O216" i="640"/>
  <c r="Q215" i="640"/>
  <c r="O215" i="640"/>
  <c r="Q214" i="640"/>
  <c r="O214" i="640"/>
  <c r="Q213" i="640"/>
  <c r="O213" i="640"/>
  <c r="Q212" i="640"/>
  <c r="O212" i="640"/>
  <c r="Q211" i="640"/>
  <c r="O211" i="640"/>
  <c r="Q210" i="640"/>
  <c r="O210" i="640"/>
  <c r="Q209" i="640"/>
  <c r="O209" i="640"/>
  <c r="Q208" i="640"/>
  <c r="O208" i="640"/>
  <c r="Q207" i="640"/>
  <c r="O207" i="640"/>
  <c r="Q206" i="640"/>
  <c r="O206" i="640"/>
  <c r="Q205" i="640"/>
  <c r="O205" i="640"/>
  <c r="Q204" i="640"/>
  <c r="O204" i="640"/>
  <c r="Q203" i="640"/>
  <c r="O203" i="640"/>
  <c r="Q202" i="640"/>
  <c r="O202" i="640"/>
  <c r="Q201" i="640"/>
  <c r="O201" i="640"/>
  <c r="Q200" i="640"/>
  <c r="O200" i="640"/>
  <c r="Q199" i="640"/>
  <c r="O199" i="640"/>
  <c r="Q198" i="640"/>
  <c r="O198" i="640"/>
  <c r="Q191" i="640"/>
  <c r="O191" i="640"/>
  <c r="Q190" i="640"/>
  <c r="O190" i="640"/>
  <c r="Q189" i="640"/>
  <c r="O189" i="640"/>
  <c r="Q188" i="640"/>
  <c r="O188" i="640"/>
  <c r="N188" i="640"/>
  <c r="O187" i="640"/>
  <c r="Q187" i="640" s="1"/>
  <c r="O186" i="640"/>
  <c r="Q186" i="640" s="1"/>
  <c r="G186" i="640"/>
  <c r="Q185" i="640"/>
  <c r="O185" i="640"/>
  <c r="Q184" i="640"/>
  <c r="O184" i="640"/>
  <c r="Q183" i="640"/>
  <c r="O183" i="640"/>
  <c r="Q182" i="640"/>
  <c r="O182" i="640"/>
  <c r="Q181" i="640"/>
  <c r="O181" i="640"/>
  <c r="Q180" i="640"/>
  <c r="O180" i="640"/>
  <c r="Q179" i="640"/>
  <c r="O179" i="640"/>
  <c r="Q178" i="640"/>
  <c r="O178" i="640"/>
  <c r="Q173" i="640"/>
  <c r="O173" i="640"/>
  <c r="Q172" i="640"/>
  <c r="O172" i="640"/>
  <c r="Q171" i="640"/>
  <c r="O171" i="640"/>
  <c r="Q170" i="640"/>
  <c r="O170" i="640"/>
  <c r="Q169" i="640"/>
  <c r="O169" i="640"/>
  <c r="Q168" i="640"/>
  <c r="O168" i="640"/>
  <c r="Q167" i="640"/>
  <c r="O167" i="640"/>
  <c r="Q166" i="640"/>
  <c r="O166" i="640"/>
  <c r="Q165" i="640"/>
  <c r="O165" i="640"/>
  <c r="Q158" i="640"/>
  <c r="O158" i="640"/>
  <c r="Q157" i="640"/>
  <c r="O157" i="640"/>
  <c r="Q156" i="640"/>
  <c r="O156" i="640"/>
  <c r="Q155" i="640"/>
  <c r="O155" i="640"/>
  <c r="Q154" i="640"/>
  <c r="O154" i="640"/>
  <c r="Q153" i="640"/>
  <c r="O153" i="640"/>
  <c r="O152" i="640"/>
  <c r="O151" i="640"/>
  <c r="Q151" i="640" s="1"/>
  <c r="O150" i="640"/>
  <c r="Q150" i="640" s="1"/>
  <c r="O149" i="640"/>
  <c r="Q149" i="640" s="1"/>
  <c r="O148" i="640"/>
  <c r="Q148" i="640" s="1"/>
  <c r="O147" i="640"/>
  <c r="Q147" i="640" s="1"/>
  <c r="O143" i="640"/>
  <c r="Q143" i="640" s="1"/>
  <c r="O142" i="640"/>
  <c r="Q142" i="640" s="1"/>
  <c r="O141" i="640"/>
  <c r="Q141" i="640" s="1"/>
  <c r="O140" i="640"/>
  <c r="Q140" i="640" s="1"/>
  <c r="O139" i="640"/>
  <c r="Q139" i="640" s="1"/>
  <c r="O138" i="640"/>
  <c r="Q138" i="640" s="1"/>
  <c r="O137" i="640"/>
  <c r="Q137" i="640" s="1"/>
  <c r="O136" i="640"/>
  <c r="G136" i="640"/>
  <c r="Q136" i="640" s="1"/>
  <c r="Q135" i="640"/>
  <c r="O135" i="640"/>
  <c r="Q134" i="640"/>
  <c r="O134" i="640"/>
  <c r="Q133" i="640"/>
  <c r="O133" i="640"/>
  <c r="Q132" i="640"/>
  <c r="O132" i="640"/>
  <c r="Q131" i="640"/>
  <c r="O131" i="640"/>
  <c r="Q130" i="640"/>
  <c r="O130" i="640"/>
  <c r="Q129" i="640"/>
  <c r="O129" i="640"/>
  <c r="Q128" i="640"/>
  <c r="O128" i="640"/>
  <c r="Q127" i="640"/>
  <c r="O127" i="640"/>
  <c r="Q126" i="640"/>
  <c r="O126" i="640"/>
  <c r="Q125" i="640"/>
  <c r="O125" i="640"/>
  <c r="Q124" i="640"/>
  <c r="O124" i="640"/>
  <c r="Q123" i="640"/>
  <c r="O123" i="640"/>
  <c r="Q122" i="640"/>
  <c r="O122" i="640"/>
  <c r="Q121" i="640"/>
  <c r="O121" i="640"/>
  <c r="Q120" i="640"/>
  <c r="O120" i="640"/>
  <c r="Q119" i="640"/>
  <c r="O119" i="640"/>
  <c r="Q113" i="640"/>
  <c r="O113" i="640"/>
  <c r="Q112" i="640"/>
  <c r="O112" i="640"/>
  <c r="G111" i="640"/>
  <c r="G114" i="640" s="1"/>
  <c r="Q110" i="640"/>
  <c r="O110" i="640"/>
  <c r="Q109" i="640"/>
  <c r="O109" i="640"/>
  <c r="Q108" i="640"/>
  <c r="O108" i="640"/>
  <c r="Q107" i="640"/>
  <c r="O107" i="640"/>
  <c r="Q106" i="640"/>
  <c r="O106" i="640"/>
  <c r="Q105" i="640"/>
  <c r="O105" i="640"/>
  <c r="Q104" i="640"/>
  <c r="O104" i="640"/>
  <c r="Q103" i="640"/>
  <c r="O103" i="640"/>
  <c r="Q102" i="640"/>
  <c r="O102" i="640"/>
  <c r="Q101" i="640"/>
  <c r="O101" i="640"/>
  <c r="Q100" i="640"/>
  <c r="O100" i="640"/>
  <c r="Q99" i="640"/>
  <c r="O99" i="640"/>
  <c r="Q98" i="640"/>
  <c r="O98" i="640"/>
  <c r="Q97" i="640"/>
  <c r="O97" i="640"/>
  <c r="Q96" i="640"/>
  <c r="O96" i="640"/>
  <c r="Q95" i="640"/>
  <c r="O95" i="640"/>
  <c r="Q94" i="640"/>
  <c r="O94" i="640"/>
  <c r="Q93" i="640"/>
  <c r="O93" i="640"/>
  <c r="Q92" i="640"/>
  <c r="O92" i="640"/>
  <c r="Q91" i="640"/>
  <c r="O91" i="640"/>
  <c r="Q90" i="640"/>
  <c r="O90" i="640"/>
  <c r="Q89" i="640"/>
  <c r="O89" i="640"/>
  <c r="Q88" i="640"/>
  <c r="O88" i="640"/>
  <c r="Q87" i="640"/>
  <c r="O87" i="640"/>
  <c r="Q86" i="640"/>
  <c r="O86" i="640"/>
  <c r="Q85" i="640"/>
  <c r="O85" i="640"/>
  <c r="Q84" i="640"/>
  <c r="O84" i="640"/>
  <c r="Q83" i="640"/>
  <c r="O83" i="640"/>
  <c r="Q82" i="640"/>
  <c r="O82" i="640"/>
  <c r="Q81" i="640"/>
  <c r="O81" i="640"/>
  <c r="Q80" i="640"/>
  <c r="O80" i="640"/>
  <c r="Q79" i="640"/>
  <c r="O79" i="640"/>
  <c r="Q78" i="640"/>
  <c r="O78" i="640"/>
  <c r="Q77" i="640"/>
  <c r="O77" i="640"/>
  <c r="Q76" i="640"/>
  <c r="O76" i="640"/>
  <c r="Q75" i="640"/>
  <c r="O75" i="640"/>
  <c r="Q74" i="640"/>
  <c r="O74" i="640"/>
  <c r="Q73" i="640"/>
  <c r="O73" i="640"/>
  <c r="Q72" i="640"/>
  <c r="O72" i="640"/>
  <c r="Q71" i="640"/>
  <c r="O71" i="640"/>
  <c r="Q70" i="640"/>
  <c r="O70" i="640"/>
  <c r="Q69" i="640"/>
  <c r="O69" i="640"/>
  <c r="Q68" i="640"/>
  <c r="O68" i="640"/>
  <c r="Q67" i="640"/>
  <c r="O67" i="640"/>
  <c r="Q66" i="640"/>
  <c r="O66" i="640"/>
  <c r="Q65" i="640"/>
  <c r="O65" i="640"/>
  <c r="Q64" i="640"/>
  <c r="O64" i="640"/>
  <c r="Q63" i="640"/>
  <c r="O63" i="640"/>
  <c r="Q62" i="640"/>
  <c r="O62" i="640"/>
  <c r="Q61" i="640"/>
  <c r="O61" i="640"/>
  <c r="Q60" i="640"/>
  <c r="O60" i="640"/>
  <c r="Q59" i="640"/>
  <c r="O59" i="640"/>
  <c r="Q58" i="640"/>
  <c r="O58" i="640"/>
  <c r="Q57" i="640"/>
  <c r="O57" i="640"/>
  <c r="Q56" i="640"/>
  <c r="O56" i="640"/>
  <c r="Q55" i="640"/>
  <c r="O55" i="640"/>
  <c r="Q54" i="640"/>
  <c r="O54" i="640"/>
  <c r="Q53" i="640"/>
  <c r="O53" i="640"/>
  <c r="Q52" i="640"/>
  <c r="O52" i="640"/>
  <c r="Q51" i="640"/>
  <c r="O51" i="640"/>
  <c r="Q50" i="640"/>
  <c r="O50" i="640"/>
  <c r="Q49" i="640"/>
  <c r="O49" i="640"/>
  <c r="Q48" i="640"/>
  <c r="O48" i="640"/>
  <c r="Q47" i="640"/>
  <c r="O47" i="640"/>
  <c r="Q46" i="640"/>
  <c r="O46" i="640"/>
  <c r="Q45" i="640"/>
  <c r="O45" i="640"/>
  <c r="Q44" i="640"/>
  <c r="O44" i="640"/>
  <c r="Q43" i="640"/>
  <c r="O43" i="640"/>
  <c r="Q42" i="640"/>
  <c r="O42" i="640"/>
  <c r="Q41" i="640"/>
  <c r="O41" i="640"/>
  <c r="Q40" i="640"/>
  <c r="O40" i="640"/>
  <c r="Q39" i="640"/>
  <c r="O39" i="640"/>
  <c r="Q38" i="640"/>
  <c r="O38" i="640"/>
  <c r="Q37" i="640"/>
  <c r="O37" i="640"/>
  <c r="Q36" i="640"/>
  <c r="O36" i="640"/>
  <c r="Q35" i="640"/>
  <c r="O35" i="640"/>
  <c r="Q34" i="640"/>
  <c r="O34" i="640"/>
  <c r="Q33" i="640"/>
  <c r="O33" i="640"/>
  <c r="Q32" i="640"/>
  <c r="O32" i="640"/>
  <c r="Q31" i="640"/>
  <c r="O31" i="640"/>
  <c r="Q30" i="640"/>
  <c r="O30" i="640"/>
  <c r="Q29" i="640"/>
  <c r="O29" i="640"/>
  <c r="Q28" i="640"/>
  <c r="O28" i="640"/>
  <c r="Q27" i="640"/>
  <c r="O27" i="640"/>
  <c r="Q26" i="640"/>
  <c r="O26" i="640"/>
  <c r="Q25" i="640"/>
  <c r="O25" i="640"/>
  <c r="Q24" i="640"/>
  <c r="O24" i="640"/>
  <c r="Q23" i="640"/>
  <c r="O23" i="640"/>
  <c r="Q22" i="640"/>
  <c r="O22" i="640"/>
  <c r="Q21" i="640"/>
  <c r="O21" i="640"/>
  <c r="Q20" i="640"/>
  <c r="O20" i="640"/>
  <c r="Q19" i="640"/>
  <c r="O19" i="640"/>
  <c r="Q18" i="640"/>
  <c r="O18" i="640"/>
  <c r="Q17" i="640"/>
  <c r="O17" i="640"/>
  <c r="Q16" i="640"/>
  <c r="O16" i="640"/>
  <c r="Q15" i="640"/>
  <c r="Q111" i="640" s="1"/>
  <c r="Q114" i="640" s="1"/>
  <c r="O15" i="640"/>
  <c r="N14" i="640"/>
  <c r="S241" i="640" l="1"/>
  <c r="Q225" i="640"/>
  <c r="Q235" i="640" s="1"/>
  <c r="Q242" i="640" s="1"/>
  <c r="N235" i="640"/>
  <c r="Q261" i="640"/>
  <c r="Q286" i="640" s="1"/>
  <c r="S286" i="640" s="1"/>
  <c r="Q238" i="640"/>
  <c r="Q241" i="640" s="1"/>
  <c r="S235" i="640" l="1"/>
  <c r="N242" i="640"/>
  <c r="S242" i="640" s="1"/>
  <c r="Q56" i="721" l="1"/>
  <c r="Q55" i="721"/>
  <c r="P54" i="721"/>
  <c r="O54" i="721"/>
  <c r="N54" i="721"/>
  <c r="Q53" i="721"/>
  <c r="P53" i="721"/>
  <c r="Q52" i="721"/>
  <c r="P51" i="721"/>
  <c r="O51" i="721"/>
  <c r="N51" i="721"/>
  <c r="M51" i="721"/>
  <c r="Q50" i="721"/>
  <c r="Q49" i="721"/>
  <c r="P48" i="721"/>
  <c r="O48" i="721"/>
  <c r="N48" i="721"/>
  <c r="M48" i="721"/>
  <c r="Q47" i="721"/>
  <c r="Q46" i="721"/>
  <c r="O45" i="721"/>
  <c r="N45" i="721"/>
  <c r="M45" i="721"/>
  <c r="Q44" i="721"/>
  <c r="Q43" i="721"/>
  <c r="O42" i="721"/>
  <c r="N42" i="721"/>
  <c r="M42" i="721"/>
  <c r="Q42" i="721" s="1"/>
  <c r="G42" i="721"/>
  <c r="Q41" i="721"/>
  <c r="Q40" i="721"/>
  <c r="G40" i="721"/>
  <c r="O39" i="721"/>
  <c r="N39" i="721"/>
  <c r="M39" i="721"/>
  <c r="G39" i="721"/>
  <c r="Q38" i="721"/>
  <c r="G38" i="721"/>
  <c r="Q37" i="721"/>
  <c r="G37" i="721"/>
  <c r="O36" i="721"/>
  <c r="N36" i="721"/>
  <c r="M36" i="721"/>
  <c r="Q36" i="721" s="1"/>
  <c r="G36" i="721"/>
  <c r="O35" i="721"/>
  <c r="Q35" i="721" s="1"/>
  <c r="G35" i="721"/>
  <c r="Q34" i="721"/>
  <c r="O34" i="721"/>
  <c r="G34" i="721"/>
  <c r="P33" i="721"/>
  <c r="O33" i="721"/>
  <c r="N33" i="721"/>
  <c r="M33" i="721"/>
  <c r="Q33" i="721" s="1"/>
  <c r="G33" i="721"/>
  <c r="O32" i="721"/>
  <c r="N32" i="721"/>
  <c r="M32" i="721"/>
  <c r="Q32" i="721" s="1"/>
  <c r="G32" i="721"/>
  <c r="O31" i="721"/>
  <c r="N31" i="721"/>
  <c r="G31" i="721"/>
  <c r="G30" i="721"/>
  <c r="Q29" i="721"/>
  <c r="G29" i="721"/>
  <c r="Q28" i="721"/>
  <c r="G28" i="721"/>
  <c r="G27" i="721"/>
  <c r="Q26" i="721"/>
  <c r="G26" i="721"/>
  <c r="Q25" i="721"/>
  <c r="G25" i="721"/>
  <c r="P24" i="721"/>
  <c r="P30" i="721" s="1"/>
  <c r="O24" i="721"/>
  <c r="O30" i="721" s="1"/>
  <c r="N24" i="721"/>
  <c r="N30" i="721" s="1"/>
  <c r="M24" i="721"/>
  <c r="M30" i="721" s="1"/>
  <c r="G24" i="721"/>
  <c r="O23" i="721"/>
  <c r="M23" i="721"/>
  <c r="G23" i="721"/>
  <c r="O22" i="721"/>
  <c r="G22" i="721"/>
  <c r="P21" i="721"/>
  <c r="P27" i="721" s="1"/>
  <c r="O21" i="721"/>
  <c r="O27" i="721" s="1"/>
  <c r="N21" i="721"/>
  <c r="N27" i="721" s="1"/>
  <c r="M21" i="721"/>
  <c r="Q21" i="721" s="1"/>
  <c r="G21" i="721"/>
  <c r="Q20" i="721"/>
  <c r="G20" i="721"/>
  <c r="Q19" i="721"/>
  <c r="G19" i="721"/>
  <c r="P18" i="721"/>
  <c r="O18" i="721"/>
  <c r="N18" i="721"/>
  <c r="M18" i="721"/>
  <c r="G18" i="721"/>
  <c r="Q17" i="721"/>
  <c r="G17" i="721"/>
  <c r="Q16" i="721"/>
  <c r="G16" i="721"/>
  <c r="P15" i="721"/>
  <c r="O15" i="721"/>
  <c r="N15" i="721"/>
  <c r="M15" i="721"/>
  <c r="G15" i="721"/>
  <c r="P14" i="721"/>
  <c r="P23" i="721" s="1"/>
  <c r="N14" i="721"/>
  <c r="N23" i="721" s="1"/>
  <c r="M14" i="721"/>
  <c r="Q14" i="721" s="1"/>
  <c r="G14" i="721"/>
  <c r="P13" i="721"/>
  <c r="P22" i="721" s="1"/>
  <c r="N13" i="721"/>
  <c r="N22" i="721" s="1"/>
  <c r="M13" i="721"/>
  <c r="G13" i="721"/>
  <c r="Q12" i="721"/>
  <c r="E12" i="721"/>
  <c r="G12" i="721" s="1"/>
  <c r="D12" i="721"/>
  <c r="E11" i="721"/>
  <c r="D11" i="721"/>
  <c r="G10" i="721"/>
  <c r="Q51" i="721" l="1"/>
  <c r="M54" i="721"/>
  <c r="Q54" i="721" s="1"/>
  <c r="Q45" i="721"/>
  <c r="Q15" i="721"/>
  <c r="Q48" i="721"/>
  <c r="G11" i="721"/>
  <c r="Q18" i="721"/>
  <c r="M27" i="721"/>
  <c r="Q27" i="721" s="1"/>
  <c r="Q31" i="721"/>
  <c r="Q30" i="721"/>
  <c r="Q22" i="721"/>
  <c r="Q23" i="721"/>
  <c r="Q39" i="721"/>
  <c r="Q24" i="721"/>
  <c r="Q13" i="721"/>
  <c r="F264" i="316" l="1"/>
  <c r="J264" i="316" l="1"/>
  <c r="E163" i="316"/>
  <c r="G150" i="316" s="1"/>
  <c r="F199" i="316"/>
  <c r="J199" i="316" s="1"/>
  <c r="E245" i="316"/>
  <c r="I245" i="316" s="1"/>
  <c r="G155" i="316"/>
  <c r="J280" i="316"/>
  <c r="E267" i="316"/>
  <c r="C267" i="316"/>
  <c r="D248" i="316"/>
  <c r="B248" i="316"/>
  <c r="J230" i="316"/>
  <c r="E202" i="316"/>
  <c r="C202" i="316"/>
  <c r="D166" i="316"/>
  <c r="B166" i="316"/>
  <c r="K157" i="316"/>
  <c r="E157" i="316"/>
  <c r="G267" i="316"/>
  <c r="H155" i="316"/>
  <c r="K154" i="316"/>
  <c r="H154" i="316"/>
  <c r="G154" i="316"/>
  <c r="K153" i="316"/>
  <c r="F248" i="316" s="1"/>
  <c r="H153" i="316"/>
  <c r="K152" i="316"/>
  <c r="G233" i="316" s="1"/>
  <c r="H233" i="316" s="1"/>
  <c r="H152" i="316"/>
  <c r="G152" i="316"/>
  <c r="K151" i="316"/>
  <c r="G202" i="316" s="1"/>
  <c r="H151" i="316"/>
  <c r="K150" i="316"/>
  <c r="F166" i="316" s="1"/>
  <c r="H150" i="316"/>
  <c r="H157" i="316" l="1"/>
  <c r="G151" i="316"/>
  <c r="I163" i="316"/>
  <c r="G153" i="316"/>
  <c r="G157"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20" authorId="0" shapeId="0" xr:uid="{0B368B8C-CA6D-422F-A84C-314136138495}">
      <text>
        <r>
          <rPr>
            <b/>
            <sz val="9"/>
            <color indexed="81"/>
            <rFont val="Tahoma"/>
            <family val="2"/>
          </rPr>
          <t>Jorge Tamayo:</t>
        </r>
        <r>
          <rPr>
            <sz val="9"/>
            <color indexed="81"/>
            <rFont val="Tahoma"/>
            <family val="2"/>
          </rPr>
          <t xml:space="preserve">
Aporte de mayo/2019
</t>
        </r>
      </text>
    </comment>
    <comment ref="N221" authorId="0" shapeId="0" xr:uid="{0FD24429-20C8-4D61-BB35-81A340AA171B}">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<sst xmlns="http://schemas.openxmlformats.org/spreadsheetml/2006/main" count="2541" uniqueCount="1134">
  <si>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</si>
  <si>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</si>
  <si>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</si>
  <si>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</si>
  <si>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</si>
  <si>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</si>
  <si>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</si>
  <si>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</si>
  <si>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</si>
  <si>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</si>
  <si>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</si>
  <si>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</si>
  <si>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</si>
  <si>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</si>
  <si>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</si>
  <si>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</si>
  <si>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</si>
  <si>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</si>
  <si>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</si>
  <si>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</si>
  <si>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</si>
  <si>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</si>
  <si>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</si>
  <si>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</si>
  <si>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</si>
  <si>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</si>
  <si>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</si>
  <si>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</si>
  <si>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</si>
  <si>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</si>
  <si>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</si>
  <si>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</si>
  <si>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</si>
  <si>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</si>
  <si>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</si>
  <si>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</si>
  <si>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</si>
  <si>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</si>
  <si>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</si>
  <si>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</si>
  <si>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</si>
  <si>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</si>
  <si>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</si>
  <si>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</si>
  <si>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</si>
  <si>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</si>
  <si>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</si>
  <si>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</si>
  <si>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</si>
  <si>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</si>
  <si>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</si>
  <si>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</si>
  <si>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</si>
  <si>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</si>
  <si>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</si>
  <si>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</si>
  <si>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</si>
  <si>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</si>
  <si>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</si>
  <si>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</si>
  <si>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</si>
  <si>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</si>
  <si>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</si>
  <si>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</si>
  <si>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</si>
  <si>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</si>
  <si>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</si>
  <si>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</si>
  <si>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</si>
  <si>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</si>
  <si>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</si>
  <si>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</si>
  <si>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</si>
  <si>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</si>
  <si>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</si>
  <si>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</si>
  <si>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</si>
  <si>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</si>
  <si>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</si>
  <si>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</si>
  <si>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</si>
  <si>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</si>
  <si>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</si>
  <si>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</si>
  <si>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</si>
  <si>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</si>
  <si>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</si>
  <si>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</si>
  <si>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</si>
  <si>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</si>
  <si>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</si>
  <si>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</si>
  <si>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</si>
  <si>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</si>
  <si>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</si>
  <si>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</si>
  <si>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</si>
  <si>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</si>
  <si>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</si>
  <si>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</si>
  <si>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</si>
  <si>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</si>
  <si>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</si>
  <si>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</si>
  <si>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</si>
  <si>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</si>
  <si>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</si>
  <si>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</si>
  <si>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</si>
  <si>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</si>
  <si>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</si>
  <si>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</si>
  <si>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</si>
  <si>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</si>
  <si>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</si>
  <si>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</si>
  <si>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</si>
  <si>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</si>
  <si>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</si>
  <si>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</si>
  <si>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</si>
  <si>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</si>
  <si>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</si>
  <si>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</si>
  <si>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</si>
  <si>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</si>
  <si>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</si>
  <si>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</si>
  <si>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</si>
  <si>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</si>
  <si>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</si>
  <si>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</si>
  <si>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</si>
  <si>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</si>
  <si>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</si>
  <si>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</si>
  <si>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</si>
  <si>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</si>
  <si>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</si>
  <si>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</si>
  <si>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</si>
  <si>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</si>
  <si>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</si>
  <si>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</si>
  <si>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</si>
  <si>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</si>
  <si>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</si>
  <si>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</si>
  <si>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</si>
  <si>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</si>
  <si>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</si>
  <si>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</si>
  <si>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</si>
  <si>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</si>
  <si>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</si>
  <si>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</si>
  <si>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</si>
  <si>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</si>
  <si>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</si>
  <si>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</si>
  <si>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</si>
  <si>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</si>
  <si>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</si>
  <si>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</si>
  <si>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</si>
  <si>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</si>
  <si>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</si>
  <si>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</si>
  <si>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</si>
  <si>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</si>
  <si>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</si>
  <si>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</si>
  <si>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</si>
  <si>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</si>
  <si>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</si>
  <si>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</si>
  <si>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</si>
  <si>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</si>
  <si>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</si>
  <si>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</si>
  <si>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</si>
  <si>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</si>
  <si>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</si>
  <si>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</si>
  <si>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</si>
  <si>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</si>
  <si>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</si>
  <si>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</si>
  <si>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</si>
  <si>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</si>
  <si>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</si>
  <si>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</si>
  <si>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</si>
  <si>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</si>
  <si>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</si>
  <si>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</si>
  <si>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</si>
  <si>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</si>
  <si>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</si>
  <si>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</si>
  <si>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</si>
  <si>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</si>
  <si>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</si>
  <si>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</si>
  <si>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</si>
  <si>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</si>
  <si>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</si>
  <si>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</si>
  <si>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</si>
  <si>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</si>
  <si>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</si>
  <si>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</si>
  <si>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</si>
  <si>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</si>
  <si>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</si>
  <si>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</si>
  <si>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</si>
  <si>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</si>
  <si>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</si>
  <si>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</si>
  <si>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</si>
  <si>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</si>
  <si>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</si>
  <si>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</si>
  <si>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</si>
  <si>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</si>
  <si>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</si>
  <si>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</si>
  <si>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</si>
  <si>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</si>
  <si>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</si>
  <si>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</si>
  <si>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</si>
  <si>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</si>
  <si>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</si>
  <si>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</si>
  <si>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</si>
  <si>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</si>
  <si>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</si>
  <si>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</si>
  <si>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</si>
  <si>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</si>
  <si>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</si>
  <si>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</si>
  <si>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</si>
  <si>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</si>
  <si>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</si>
  <si>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</si>
  <si>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</si>
  <si>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</si>
  <si>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</si>
  <si>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</si>
  <si>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</si>
  <si>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</si>
  <si>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</si>
  <si>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</si>
  <si>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</si>
  <si>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</si>
  <si>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</si>
  <si>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</si>
  <si>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</si>
  <si>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</si>
  <si>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</si>
  <si>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</si>
  <si>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</si>
  <si>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</si>
  <si>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</si>
  <si>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</si>
  <si>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</si>
  <si>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</si>
  <si>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</si>
  <si>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</si>
  <si>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</si>
  <si>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</si>
  <si>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</si>
  <si>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</si>
  <si>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</si>
  <si>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</si>
  <si>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</si>
  <si>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</si>
  <si>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</si>
  <si>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</si>
  <si>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</si>
  <si>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</si>
  <si>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</si>
  <si>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</si>
  <si>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</si>
  <si>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</si>
  <si>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</si>
  <si>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</si>
  <si>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</si>
  <si>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</si>
  <si>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</si>
  <si>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</si>
  <si>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</si>
  <si>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</si>
  <si>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</si>
  <si>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</si>
  <si>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</si>
  <si>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</si>
  <si>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</si>
  <si>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</si>
  <si>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</si>
  <si>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</si>
  <si>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</si>
  <si>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</si>
  <si>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</si>
  <si>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</si>
  <si>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</si>
  <si>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</si>
  <si>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</si>
  <si>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</si>
  <si>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</si>
  <si>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</si>
  <si>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</si>
  <si>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</si>
  <si>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</si>
  <si>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</si>
  <si>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</si>
  <si>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</si>
  <si>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</si>
  <si>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</si>
  <si>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</si>
  <si>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</si>
  <si>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</si>
  <si>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</si>
  <si>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</si>
  <si>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</si>
  <si>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</si>
  <si>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</si>
  <si>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</si>
  <si>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</si>
  <si>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</si>
  <si>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</si>
  <si>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</si>
  <si>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</si>
  <si>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</si>
  <si>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</si>
  <si>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</si>
  <si>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</si>
  <si>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</si>
  <si>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</si>
  <si>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</si>
  <si>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</si>
  <si>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</si>
  <si>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</si>
  <si>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</si>
  <si>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</si>
  <si>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</si>
  <si>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</si>
  <si>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</si>
  <si>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</si>
  <si>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</si>
  <si>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</si>
  <si>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</si>
  <si>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</si>
  <si>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</si>
  <si>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</si>
  <si>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</si>
  <si>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</si>
  <si>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</si>
  <si>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</si>
  <si>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</si>
  <si>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</si>
  <si>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</si>
  <si>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</si>
  <si>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</si>
  <si>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</si>
  <si>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</si>
  <si>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</si>
  <si>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</si>
  <si>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</si>
  <si>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</si>
  <si>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</si>
  <si>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</si>
  <si>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</si>
  <si>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</si>
  <si>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</si>
  <si>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</si>
  <si>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</si>
  <si>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</si>
  <si>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</si>
  <si>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</si>
  <si>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</si>
  <si>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</si>
  <si>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</si>
  <si>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</si>
  <si>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</si>
  <si>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</si>
  <si>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</si>
  <si>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</si>
  <si>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</si>
  <si>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</si>
  <si>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</si>
  <si>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</si>
  <si>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</si>
  <si>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</si>
  <si>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</si>
  <si>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</si>
  <si>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</si>
  <si>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</si>
  <si>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</si>
  <si>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</si>
  <si>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</si>
  <si>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</si>
  <si>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</si>
  <si>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</si>
  <si>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</si>
  <si>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</si>
  <si>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</si>
  <si>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</si>
  <si>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</si>
  <si>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</si>
  <si>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</si>
  <si>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</si>
  <si>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</si>
  <si>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</si>
  <si>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</si>
  <si>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</si>
  <si>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</si>
  <si>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</si>
  <si>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</si>
  <si>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</si>
  <si>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</si>
  <si>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</si>
  <si>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</si>
  <si>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</si>
  <si>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</si>
  <si>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</si>
  <si>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</si>
  <si>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</si>
  <si>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</si>
  <si>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</si>
  <si>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</si>
  <si>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</si>
  <si>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</si>
  <si>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</si>
  <si>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</si>
  <si>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</si>
  <si>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</si>
  <si>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</si>
  <si>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</si>
  <si>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</si>
  <si>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</si>
  <si>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</si>
  <si>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</si>
  <si>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</si>
  <si>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</si>
  <si>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</si>
  <si>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</si>
  <si>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</si>
  <si>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</si>
  <si>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</si>
  <si>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</si>
  <si>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</si>
  <si>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</si>
  <si>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</si>
  <si>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</si>
  <si>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</si>
  <si>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</si>
  <si>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</si>
  <si>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</si>
  <si>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</si>
  <si>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</si>
  <si>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</si>
  <si>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</si>
  <si>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</si>
  <si>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</si>
  <si>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</si>
  <si>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</si>
  <si>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</si>
  <si>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</si>
  <si>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</si>
  <si>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</si>
  <si>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</si>
  <si>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</si>
  <si>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</si>
  <si>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</si>
  <si>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</si>
  <si>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ACTIVIDADES DE MANTENIMIENTO - UF2,2</t>
  </si>
  <si>
    <t>oct-2019</t>
  </si>
  <si>
    <t>aporte intereses</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</si>
  <si>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</si>
  <si>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</si>
  <si>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</si>
  <si>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</si>
  <si>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</si>
  <si>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</si>
  <si>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</si>
  <si>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</si>
  <si>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</si>
  <si>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</si>
  <si>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</si>
  <si>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</si>
  <si>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</si>
  <si>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</si>
  <si>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</si>
  <si>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</si>
  <si>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</si>
  <si>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</si>
  <si>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</si>
  <si>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</si>
  <si>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</si>
  <si>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</si>
  <si>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</si>
  <si>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</si>
  <si>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</si>
  <si>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</si>
  <si>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</si>
  <si>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</si>
  <si>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</si>
  <si>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</si>
  <si>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</si>
  <si>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</si>
  <si>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</si>
  <si>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</si>
  <si>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</si>
  <si>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</si>
  <si>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</si>
  <si>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</si>
  <si>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</si>
  <si>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</si>
  <si>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</si>
  <si>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</si>
  <si>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</si>
  <si>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</si>
  <si>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</si>
  <si>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</si>
  <si>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</si>
  <si>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</si>
  <si>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</si>
  <si>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</si>
  <si>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</si>
  <si>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</si>
  <si>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</si>
  <si>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</si>
  <si>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</si>
  <si>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</si>
  <si>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</si>
  <si>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</si>
  <si>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</si>
  <si>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</si>
  <si>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</si>
  <si>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</si>
  <si>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</si>
  <si>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</si>
  <si>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</si>
  <si>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</si>
  <si>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</si>
  <si>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</si>
  <si>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</si>
  <si>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</si>
  <si>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</si>
  <si>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</si>
  <si>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</si>
  <si>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</si>
  <si>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</si>
  <si>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</si>
  <si>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</si>
  <si>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</si>
  <si>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</si>
  <si>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</si>
  <si>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</si>
  <si>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</si>
  <si>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</si>
  <si>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</si>
  <si>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</si>
  <si>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</si>
  <si>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</si>
  <si>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</si>
  <si>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</si>
  <si>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</si>
  <si>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</si>
  <si>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</si>
  <si>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</si>
  <si>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</si>
  <si>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</si>
  <si>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</si>
  <si>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</si>
  <si>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</si>
  <si>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</si>
  <si>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</si>
  <si>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</si>
  <si>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</si>
  <si>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</si>
  <si>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</si>
  <si>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</si>
  <si>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t>PK0+060</t>
  </si>
  <si>
    <t>PK0+130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</si>
  <si>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</si>
  <si>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</si>
  <si>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</si>
  <si>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</si>
  <si>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</si>
  <si>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</si>
  <si>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</si>
  <si>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</si>
  <si>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</si>
  <si>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</si>
  <si>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</si>
  <si>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</si>
  <si>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</si>
  <si>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</si>
  <si>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</si>
  <si>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</si>
  <si>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</si>
  <si>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</si>
  <si>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</si>
  <si>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</si>
  <si>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</si>
  <si>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</si>
  <si>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</si>
  <si>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</si>
  <si>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</si>
  <si>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</si>
  <si>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</si>
  <si>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</si>
  <si>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</si>
  <si>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</si>
  <si>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</si>
  <si>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</si>
  <si>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</si>
  <si>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</si>
  <si>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</si>
  <si>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</si>
  <si>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</si>
  <si>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</si>
  <si>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</si>
  <si>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</si>
  <si>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</si>
  <si>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</si>
  <si>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</si>
  <si>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</si>
  <si>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</si>
  <si>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</si>
  <si>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</si>
  <si>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</si>
  <si>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</si>
  <si>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</si>
  <si>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</si>
  <si>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</si>
  <si>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</si>
  <si>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</si>
  <si>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</si>
  <si>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</si>
  <si>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</si>
  <si>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</si>
  <si>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</si>
  <si>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</si>
  <si>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</si>
  <si>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</si>
  <si>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</si>
  <si>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</si>
  <si>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</si>
  <si>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</si>
  <si>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</si>
  <si>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</si>
  <si>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</si>
  <si>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</si>
  <si>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</si>
  <si>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</si>
  <si>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</si>
  <si>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</si>
  <si>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</si>
  <si>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</si>
  <si>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</si>
  <si>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</si>
  <si>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</si>
  <si>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</si>
  <si>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</si>
  <si>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</si>
  <si>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</si>
  <si>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</si>
  <si>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</si>
  <si>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</si>
  <si>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</si>
  <si>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</si>
  <si>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</si>
  <si>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</si>
  <si>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</si>
  <si>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</si>
  <si>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</si>
  <si>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</si>
  <si>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</si>
  <si>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</si>
  <si>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</si>
  <si>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</si>
  <si>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</si>
  <si>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</si>
  <si>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</si>
  <si>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</si>
  <si>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</si>
  <si>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</si>
  <si>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</si>
  <si>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</si>
  <si>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</si>
  <si>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</si>
  <si>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</si>
  <si>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</si>
  <si>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</si>
  <si>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</si>
  <si>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</si>
  <si>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</si>
  <si>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</si>
  <si>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</si>
  <si>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</si>
  <si>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</si>
  <si>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Aporte semenestral 2020</t>
  </si>
  <si>
    <t>Dic-2019</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</si>
  <si>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</si>
  <si>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</si>
  <si>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</si>
  <si>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</si>
  <si>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</si>
  <si>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</si>
  <si>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</si>
  <si>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</si>
  <si>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</si>
  <si>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</si>
  <si>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</si>
  <si>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</si>
  <si>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</si>
  <si>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</si>
  <si>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</si>
  <si>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</si>
  <si>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</si>
  <si>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</si>
  <si>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</si>
  <si>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</si>
  <si>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</si>
  <si>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</si>
  <si>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</si>
  <si>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</si>
  <si>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</si>
  <si>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</si>
  <si>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</si>
  <si>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</si>
  <si>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</si>
  <si>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REHABILITACION DE LA VIA, MEDIANTE COLOCCION DE UNA SOBRECARPETA ASFALTICA</t>
  </si>
  <si>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</si>
  <si>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</si>
  <si>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</si>
  <si>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</si>
  <si>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</si>
  <si>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</si>
  <si>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</si>
  <si>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</si>
  <si>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</si>
  <si>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</si>
  <si>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Unidad Funcional 4,1</t>
  </si>
  <si>
    <t>Unidad Funcional 4,2</t>
  </si>
  <si>
    <t>ÉPSILON 4G</t>
  </si>
  <si>
    <t>Programa 2. Capacitación personal vinculado al proyecto</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</si>
  <si>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</si>
  <si>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t>Traslado de redes Húmedas UF1 y UF3</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</si>
  <si>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</si>
  <si>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</si>
  <si>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t>FECHA APROBACIÓN</t>
  </si>
  <si>
    <t>31 ENERO DE 2020</t>
  </si>
  <si>
    <t>Programa 3. Vinculación mano de obra</t>
  </si>
  <si>
    <t>Programa 4. Información y participación comunitaria</t>
  </si>
  <si>
    <t>PK 0+160</t>
  </si>
  <si>
    <t>Inactivo</t>
  </si>
  <si>
    <t>PK 3+300</t>
  </si>
  <si>
    <t>ODT - Retorno La Aldea. Para evitar inundaciones en alrededores de obra y en la Escuela.</t>
  </si>
  <si>
    <t>PK 6+200</t>
  </si>
  <si>
    <t>PK 7+000</t>
  </si>
  <si>
    <t>Taludes: (Por estabilidad global / local) Perfilado, pernos, malla, concreto lanzado, drenes; para no afectar la vía existente. Habrá inyección de pernos.</t>
  </si>
  <si>
    <t>PK 11+700 Zona del retorno # 1</t>
  </si>
  <si>
    <t xml:space="preserve">ODT + redes de drenajes superficiales sobre terraplén </t>
  </si>
  <si>
    <t>PK 14+820</t>
  </si>
  <si>
    <t>PK 16+400</t>
  </si>
  <si>
    <t>ODT + redes de drenajes en plataforma y relleno</t>
  </si>
  <si>
    <t>PK 11</t>
  </si>
  <si>
    <t>Zodme La Cueva</t>
  </si>
  <si>
    <t>PK 16</t>
  </si>
  <si>
    <t>Zodme Guacamayas</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</si>
  <si>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</si>
  <si>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</si>
  <si>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</si>
  <si>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</si>
  <si>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ACTIVIDADES CRITICAS SEGUN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</si>
  <si>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</si>
  <si>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</si>
  <si>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</si>
  <si>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</si>
  <si>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Unidad Funcional 4,1 - Rehabilitación Sector 4.1 Venecia - Peñalisa (Salgar) 8,8 KM</t>
  </si>
  <si>
    <t>Acopio y trasiego de material de descombro traído de los portales del nuevo túnel.</t>
  </si>
  <si>
    <t>PK 25+800 CD</t>
  </si>
  <si>
    <t>PK 31+190</t>
  </si>
  <si>
    <t>PK 31+230</t>
  </si>
  <si>
    <t>Personal de apoyo que actuaran según necesidades</t>
  </si>
  <si>
    <t>PK 0+700</t>
  </si>
  <si>
    <t>o CCO del TUNEL</t>
  </si>
  <si>
    <t>PK 0+650/700</t>
  </si>
  <si>
    <t>MOVIMIENTO TIERRA o MATERIAL DE DESCOMBRO</t>
  </si>
  <si>
    <t>Frente no relacionado en Anexo #1. Actividad finalizada.</t>
  </si>
  <si>
    <t>PR 6+700</t>
  </si>
  <si>
    <t>Puente Amarrillo sobre el Rio Cauca</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</si>
  <si>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
Se construye losa en concreto reforzado para la unión entre los puentes PK8+705 y PK8+800.</t>
    </r>
  </si>
  <si>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</si>
  <si>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</si>
  <si>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PK0+804 - UF3.1A - PTAR en funcionamiento. Portal Medellín.</t>
  </si>
  <si>
    <t>NA</t>
  </si>
  <si>
    <t xml:space="preserve">NA </t>
  </si>
  <si>
    <t>Seguimiento a las medidas de manejo ambiental UF1 y UF3</t>
  </si>
  <si>
    <r>
      <rPr>
        <sz val="11"/>
        <rFont val="Arial"/>
        <family val="2"/>
      </rPr>
      <t>Ruta Medellín - Santa Fe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Reparación del Puente Paso Real. PR06+300</t>
    </r>
    <r>
      <rPr>
        <sz val="11"/>
        <color rgb="FFFF0000"/>
        <rFont val="Arial"/>
        <family val="2"/>
      </rPr>
      <t>.</t>
    </r>
  </si>
  <si>
    <t>FOTO 3</t>
  </si>
  <si>
    <t>FOTO 4</t>
  </si>
  <si>
    <t>FOTO 5</t>
  </si>
  <si>
    <t>FOTO 6</t>
  </si>
  <si>
    <t xml:space="preserve"> UF2.1</t>
  </si>
  <si>
    <t>Seguimiento a las medidas de manejo ambiental UF 2.1</t>
  </si>
  <si>
    <t xml:space="preserve">Acopio de material de rezaga, portal Santafe. </t>
  </si>
  <si>
    <t>PK 5+990</t>
  </si>
  <si>
    <t>Cunetas sector Ebéjico</t>
  </si>
  <si>
    <t>PK 9+200</t>
  </si>
  <si>
    <t>Corte de talud (perfilación)</t>
  </si>
  <si>
    <t xml:space="preserve">Corresponde a la planta de trituración que estaba instalada en La Volcana. Se evidencia la presencia de volquetas de doble viaje que ingresan material de rezaga. Hay maquinaria que acomoda material (como bulldozer D6T y excavadora sobre oruga CAT). </t>
  </si>
  <si>
    <t>PK 17+300</t>
  </si>
  <si>
    <t>Corte talud (perfilación)</t>
  </si>
  <si>
    <t>PK 18+800</t>
  </si>
  <si>
    <t xml:space="preserve">Rellenos para terraplén </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</si>
  <si>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t>
  </si>
  <si>
    <t>PK 22+300</t>
  </si>
  <si>
    <t>Lleno y compactación - CD</t>
  </si>
  <si>
    <t>PK 22+800</t>
  </si>
  <si>
    <t>PK 22+810</t>
  </si>
  <si>
    <t>PK 24+150</t>
  </si>
  <si>
    <t>Lleno - CD</t>
  </si>
  <si>
    <t>PK 25+050</t>
  </si>
  <si>
    <t>Lleno y compactación - CD
Sector Villa del Marques</t>
  </si>
  <si>
    <t>PK 28+800</t>
  </si>
  <si>
    <t>Construcción de canaleta perimetral - CD</t>
  </si>
  <si>
    <t>PK 29+100</t>
  </si>
  <si>
    <t xml:space="preserve">PK 31+080 </t>
  </si>
  <si>
    <t>ODT # 153 - CD</t>
  </si>
  <si>
    <t>ODT # 154 - CD</t>
  </si>
  <si>
    <t>UF-1.0</t>
  </si>
  <si>
    <t>UF-2.1</t>
  </si>
  <si>
    <t>UF-3.0</t>
  </si>
  <si>
    <t xml:space="preserve">PK 0+700 CI. Patio de acopio provisional de material de rezaga - Portal Medellín. El cargador articulado, CAT 950 es quien carga las volquetas con este material, para ser llevado a la planta de trituración del PK 11+700. </t>
  </si>
  <si>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rgb="FFFF0000"/>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</si>
  <si>
    <t>Puente PK21+220 UF2.1. Vista panorámica. Infraestructura terminada</t>
  </si>
  <si>
    <t>31  ENERO DE 2020</t>
  </si>
  <si>
    <t>6'0%</t>
  </si>
  <si>
    <t>PK 10+700</t>
  </si>
  <si>
    <t>Box - Doña Rosa</t>
  </si>
  <si>
    <t>PK 24+400/700 CD</t>
  </si>
  <si>
    <t>Retorno #2</t>
  </si>
  <si>
    <t>PK 30 +400</t>
  </si>
  <si>
    <t>Cuneta / Canales - CD</t>
  </si>
  <si>
    <t>Frente no relacionado en Anexo #1. Trabajos finalizados con arreglos (mediante soldaduras) de algunos perfiles de acero.</t>
  </si>
  <si>
    <t xml:space="preserve">PK 0+700 CCO del túnel. Se encuentran estacionadas, grúas, ambulancia y vehículo de inspección para prestar servicios de emergencias, a los usuarios del corredor vial concesionado.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</si>
  <si>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 xml:space="preserve">Montaje de nuevo lanza Vigas e instalación de mortero de nivelación sobre pedestales. Instalación de Vigas vanos  1, 2, 3, 4 y 5 sobre apoyos de neopreno, construcción de diafragmas, instalación de prelosas y acero de refuerzo de la losa y diafragmas y se funden. </t>
    </r>
    <r>
      <rPr>
        <sz val="11"/>
        <color rgb="FFFF0000"/>
        <rFont val="Arial"/>
        <family val="2"/>
      </rPr>
      <t>Instalación de plataformas y acero de refuerzo para construcción de voladizos vanos 1, 2, 3 y 4. Se funde tramo vano 4 costado izquierdo.</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</si>
  <si>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h=10m, Caisson 4 h=6,7m.  PiILA 2: Caisson 5 h=14,3m, Caisson 6 h=6,6m</t>
    </r>
    <r>
      <rPr>
        <sz val="11"/>
        <color theme="1"/>
        <rFont val="Arial"/>
        <family val="2"/>
      </rPr>
      <t xml:space="preserve"> . PILA 3: Caisson 7 h=18,1m, Caisson 8 h=15,5m. ESTRIBO 2: Caisson 9 h=16m, Caisson 10 h=18,6m.
El avance en excavación y construcción de anillos es del 75,0%.</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</si>
  <si>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</si>
  <si>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 xml:space="preserve">Puente PK 20+680 UF 2.1 PILA 2. En excavación Caisson 5. </t>
  </si>
  <si>
    <t>PK2+320 - UF3.1B - Pateros con escaso concreto de sostenimiento, sección sostenimiento tipo SB-3. Portal Medellín.</t>
  </si>
  <si>
    <t>PK2+500 - frente - UF3.1B - Pernos con lanzado de concreto insuficiente, excavación túnel principal, sección sostenimiento tipo SB-3. Portal Medellín.</t>
  </si>
  <si>
    <t>PK5+410 - UF3.1C - Ptar en funcionamiento. Portal Santa Fe.</t>
  </si>
  <si>
    <t>PK 3+460 - UF3.1C -Pernos con recubrimiento insuficiente de concreto, excavación túnel principal, sección sostenimiento tipo SA-3. Portal Santa Fe.</t>
  </si>
  <si>
    <t>Aprobados</t>
  </si>
  <si>
    <t>No Aprobados</t>
  </si>
  <si>
    <t>Avalúos Preliminares Aprobados</t>
  </si>
  <si>
    <t>Avalúos Preliminares No Aprobados</t>
  </si>
  <si>
    <t>OBSERVACIONES: Se desafectó el Predio MAR1_UF2_134A con oficio 02-01-20200408001059 del 8/04/2020.</t>
  </si>
  <si>
    <r>
      <rPr>
        <sz val="11"/>
        <rFont val="Arial"/>
        <family val="2"/>
      </rPr>
      <t>Ruta Medellín - Santa Fe de Antioquia.
Unidad Funcional No 3.
- El Peaje de Aburra   PR45+300. Se encuentra en Operación Normal. sin cobro.
- Se realiza seguimiento a la zona inestable del PR45+000 y se observa que no presenta movimientos.
- Grua y Ambulancia disponibles.
- Construccion de galerias al interior de tunel.</t>
    </r>
    <r>
      <rPr>
        <sz val="11"/>
        <color rgb="FFFF0000"/>
        <rFont val="Arial"/>
        <family val="2"/>
      </rPr>
      <t xml:space="preserve">
</t>
    </r>
    <r>
      <rPr>
        <sz val="11"/>
        <rFont val="Arial"/>
        <family val="2"/>
      </rPr>
      <t>- Actividades Policía de Carreteras PR45+400.</t>
    </r>
  </si>
  <si>
    <r>
      <rPr>
        <sz val="11"/>
        <rFont val="Arial"/>
        <family val="2"/>
      </rPr>
      <t>Ruta Medellín - Santa Fe de Antioquia
Unidad Funcional No 1.
- Desvío entre el PR35+300 al PR37+600 sector de la Aldea, se encuentra transitable.</t>
    </r>
    <r>
      <rPr>
        <sz val="11"/>
        <color rgb="FFFF0000"/>
        <rFont val="Arial"/>
        <family val="2"/>
      </rPr>
      <t xml:space="preserve">
</t>
    </r>
    <r>
      <rPr>
        <sz val="11"/>
        <rFont val="Arial"/>
        <family val="2"/>
      </rPr>
      <t>- Zona Inestable PR34+900 sin movimiento.
- Se realiza control vehicular PR 30+400, 29+900 35+200 y 39+700.</t>
    </r>
  </si>
  <si>
    <t>UF 4.1 - PR 44+400. POLICIA DE TRANSITO.</t>
  </si>
  <si>
    <t>UF 2.2 - PR 73+050. CONSTRUCCION DE DISCIPADOR.</t>
  </si>
  <si>
    <t xml:space="preserve"> UF1</t>
  </si>
  <si>
    <r>
      <t xml:space="preserve">1. ÁREA AMBIENTAL:
CONCLUSIONES:
</t>
    </r>
    <r>
      <rPr>
        <sz val="11"/>
        <color theme="1"/>
        <rFont val="Arial"/>
        <family val="2"/>
      </rPr>
      <t>- Interventorìa realizó solicitud de reintegro de recursos afectados de la subcuenta para ejecuciòn de actividades de los planes de inversiòn del 1%, en atenciòn al memorando  ANI 20201010051153 del 24 de marzo de 2020. 
-Continua pendiente aprobación de los planes de rehabilitación ecológica asociados a los permisos de LVN 
- Se solicitó al concesioonario contar en campo con soportes que permitan evidenciar la ejecución de los mantenimientos propuestos para las USP en el protocolo de bioseguridad  en los frentes de obra activos
- Se encuentra en proceso la elaboración del concepto relacionado con la utilización de área remanentes para la adecuación del CAV solicitado en el acuerdo de SRRRC 525</t>
    </r>
    <r>
      <rPr>
        <b/>
        <sz val="11"/>
        <color theme="1"/>
        <rFont val="Arial"/>
        <family val="2"/>
      </rPr>
      <t xml:space="preserve">
RECOMENDACIONES,
</t>
    </r>
    <r>
      <rPr>
        <sz val="11"/>
        <color theme="1"/>
        <rFont val="Arial"/>
        <family val="2"/>
      </rPr>
      <t xml:space="preserve">
• A la ANI apoyar la gestión ante MADS y Corantioquia para agilizar el trámite de evaluación de los Planes de Compensación radicados por DEVIMAR ante las autoridades para evaluación y aprobación.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</si>
  <si>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ACTIVIDADES DE MANTENIMIENTO - UF4</t>
  </si>
  <si>
    <t>Durante la presente semana se reciben los reportes de las operadoras con respecto a los incidentes y accidentes ocurridos en las unidades funcionales del proyecto, con siete (7) accidentes, sin fallecidos.
- Se continua con el servicio de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 Se realiza inspección de teléfonos S.O.S. del Túnel de Occidente y los nichos de auxilio.</t>
  </si>
  <si>
    <t>Actividades de Operación ejecutadas en la Fase de Construcción
Semana 238</t>
  </si>
  <si>
    <t>Ruta Santa fé de Antioquia - Cañas gordas
Unidad Funcional No  2.2.
- Desvío de vía  en el PR60+300 para la ejecución de obras del Túnel del Toyo estado transitable. 
- Zona Inestable del PR97+500  se presenta caída de material.
- La Vía se Encuentra Transitable..
- Limpieza de Cunetas y Calzada PR98+300  PR 103+200
- Actividades Policía de Carreteras PR114+900.
- Construcción de Disipador y Gaviones PR73+050.
- Roceria PR104+600 al 114+600</t>
  </si>
  <si>
    <r>
      <rPr>
        <sz val="11"/>
        <rFont val="Arial"/>
        <family val="2"/>
      </rPr>
      <t>Ruta Santa Fe de Antioquia - Bolombolo-Peñalisa
Unidad Funcional No 4
- Instalacion de señales verticales. PR 0+500
- La Vía se Encuentra en Operación Normal.
- Limpieza de Cunetas y Calzada PR5+200 al 13+900</t>
    </r>
    <r>
      <rPr>
        <sz val="11"/>
        <color rgb="FFFF0000"/>
        <rFont val="Arial"/>
        <family val="2"/>
      </rPr>
      <t xml:space="preserve">
</t>
    </r>
    <r>
      <rPr>
        <sz val="11"/>
        <rFont val="Arial"/>
        <family val="2"/>
      </rPr>
      <t>- Ambulancia Disponible Anza PR45+000</t>
    </r>
    <r>
      <rPr>
        <sz val="11"/>
        <color rgb="FFFF0000"/>
        <rFont val="Arial"/>
        <family val="2"/>
      </rPr>
      <t xml:space="preserve">.
</t>
    </r>
    <r>
      <rPr>
        <sz val="11"/>
        <color theme="1"/>
        <rFont val="Arial"/>
        <family val="2"/>
      </rPr>
      <t>- Demarcacion PR5+000 al PR72+400.</t>
    </r>
    <r>
      <rPr>
        <sz val="11"/>
        <color rgb="FFFF0000"/>
        <rFont val="Arial"/>
        <family val="2"/>
      </rPr>
      <t xml:space="preserve">
</t>
    </r>
    <r>
      <rPr>
        <sz val="11"/>
        <color theme="1"/>
        <rFont val="Arial"/>
        <family val="2"/>
      </rPr>
      <t>- Instalacion de defensas metalicas PR 15+600.
- Policia de transito en el PR 44+400. Puesto de control.</t>
    </r>
  </si>
  <si>
    <t>UF4.2 - PR 56+000. DEMARCACION.</t>
  </si>
  <si>
    <t>UF 4.2 - PR 68+800. REFLECTOMETRIA .</t>
  </si>
  <si>
    <t>UF 4.2 - PR 0+500. INSTALACION DE SEÑALES VERTICALES.</t>
  </si>
  <si>
    <t>UF 4.2 - PR 15+600. INSTALACION DE DEFENSAS METALICAS.</t>
  </si>
  <si>
    <t>UF 4.1 - PR 44+400. SEÑALIZACION.</t>
  </si>
  <si>
    <t>UF1- PR 33+800.  SEÑALIZACION.</t>
  </si>
  <si>
    <t>UF 1 - PR 22+500. CONTROL VEHICULAR.</t>
  </si>
  <si>
    <t>UF 2.2 - PR 106+400.  ROCERIA.</t>
  </si>
  <si>
    <t>UF 2.1 - PR 2+000. INSPECCION VIAL.</t>
  </si>
  <si>
    <t>UF 3 - PR 44+700. EQUIPO DE RESCATE.</t>
  </si>
  <si>
    <r>
      <t xml:space="preserve">En este periodo el concesionario continuó con las siguientes actividades:
En Portal Medellín (PK0+804)-UF3.1A,  El día 22 de abril de 2020 en el PK2+479,5, se ejecutó cambió de sostenimiento de Tipo </t>
    </r>
    <r>
      <rPr>
        <sz val="11"/>
        <color rgb="FFFF0000"/>
        <rFont val="Arial"/>
        <family val="2"/>
      </rPr>
      <t>SB-3 a SA-3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SA-3</t>
    </r>
    <r>
      <rPr>
        <sz val="11"/>
        <rFont val="Arial"/>
        <family val="2"/>
      </rPr>
      <t xml:space="preserve">,  en el </t>
    </r>
    <r>
      <rPr>
        <sz val="11"/>
        <color rgb="FFFF0000"/>
        <rFont val="Arial"/>
        <family val="2"/>
      </rPr>
      <t>PK2+572,60 L acumulada=1.768.6 m a origen</t>
    </r>
    <r>
      <rPr>
        <sz val="11"/>
        <rFont val="Arial"/>
        <family val="2"/>
      </rPr>
      <t>,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30 MPa (Adicionado con macro-fibra estructural de polipropileno - 5Kg/m3).
En  Galería de Conexión Peatonal No 1 (1+230): En este periodo, se continuaron actividades de construcción de entronques, las cuales se habían suspendido, debido a la emergencia del COVID-19, con la (Demolición revestimiento, con retro cargador, e=50 cm) de esta galería en el túnel existente (K9+580).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se continuaron actividades de construcción de entronques, las cuales se habían suspendido, debido a la emergencia del COVID-19, con la  (Demolición revestimiento, con retro cargador, e=50 cm) de esta galería en el túnel existente (K10+545).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reiniciaron actividades, de construcción de los entronques de la Galería de Conexión Vehicular No 2 (3+165) (11+544), Precorte revestimiento, hastial izquierdo.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del pasado 28 y 30 de abril de 2020, se le ratificó , en obra,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</si>
  <si>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</si>
  <si>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r>
      <t xml:space="preserve">
En el Portal Santa Fe de Antioquia (PK5+410)-UF3.1C.  </t>
    </r>
    <r>
      <rPr>
        <sz val="11"/>
        <color rgb="FFFF0000"/>
        <rFont val="Arial"/>
        <family val="2"/>
      </rPr>
      <t>El día 04 de Mayo de 2020,en el PK3+420,1</t>
    </r>
    <r>
      <rPr>
        <sz val="11"/>
        <rFont val="Arial"/>
        <family val="2"/>
      </rPr>
      <t xml:space="preserve">,  se ejecutó cambió de sostenimiento de </t>
    </r>
    <r>
      <rPr>
        <sz val="11"/>
        <color rgb="FFFF0000"/>
        <rFont val="Arial"/>
        <family val="2"/>
      </rPr>
      <t>Tipo SA-3,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PK3+412,5 L acumulada=1.997,5 m</t>
    </r>
    <r>
      <rPr>
        <sz val="11"/>
        <rFont val="Arial"/>
        <family val="2"/>
      </rPr>
      <t xml:space="preserve"> a origen,  para el sellado se instalaron </t>
    </r>
    <r>
      <rPr>
        <sz val="11"/>
        <color rgb="FFFF0000"/>
        <rFont val="Arial"/>
        <family val="2"/>
      </rPr>
      <t>5 cm</t>
    </r>
    <r>
      <rPr>
        <sz val="11"/>
        <rFont val="Arial"/>
        <family val="2"/>
      </rPr>
      <t xml:space="preserve"> de concreto lanzado de 30 MPa (Adicionado con macrofibra estructural de polipropileno 5Kg/m3),  se instalaron bulones expansivos Tipo MIDI, marca Bulteck, en  tres bolillo (1,5m (T) X (2,0m (L) ) de longitud 4m, con placas de reparto de 20mX20m y e= 6mm, y finalmente la instalación de</t>
    </r>
    <r>
      <rPr>
        <sz val="11"/>
        <color rgb="FFFF0000"/>
        <rFont val="Arial"/>
        <family val="2"/>
      </rPr>
      <t xml:space="preserve"> 8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xml:space="preserve">.
Por otro lado continúan las infiltraciones con menor caudal, e infiltraciones intensas localizadas sin control alguno; por lo anterior, en visitas la residencia de túneles de la interventoría , del pasado 28 y 30 </t>
    </r>
    <r>
      <rPr>
        <sz val="11"/>
        <color rgb="FFFF0000"/>
        <rFont val="Arial"/>
        <family val="2"/>
      </rPr>
      <t>de abril de 2020,</t>
    </r>
    <r>
      <rPr>
        <sz val="11"/>
        <rFont val="Arial"/>
        <family val="2"/>
      </rPr>
      <t xml:space="preserve"> se le ratificó , en obra,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El concesionario </t>
    </r>
    <r>
      <rPr>
        <sz val="11"/>
        <color rgb="FFFF0000"/>
        <rFont val="Arial"/>
        <family val="2"/>
      </rPr>
      <t xml:space="preserve">relanzó concreto en los "PATEROS"  en PK4+050 a PK3+780 que estaban con escaso concreto de sostenimiento; a la fecha del presente informe, falta relanzar desde el PK3+780 hasta el frente actual.
</t>
    </r>
  </si>
  <si>
    <t xml:space="preserve">
Para la UF3.1.B  Se continuó  la excavación por medio de sistema de perforación y voladura, del túnel  principal,  sin atrasos evidentes.
</t>
  </si>
  <si>
    <r>
      <rPr>
        <b/>
        <sz val="11"/>
        <rFont val="Arial"/>
        <family val="2"/>
      </rPr>
      <t>Portal Medellín - segundo tubo Túnel Occidente</t>
    </r>
    <r>
      <rPr>
        <sz val="11"/>
        <rFont val="Arial"/>
        <family val="2"/>
      </rPr>
      <t xml:space="preserve">
Actividades de excavación por método de perforación y voladura + perfilado mecánicos) en túnel principal- Sección - completa, Tipo SA-3 (Portal Medellín).
Reinicio de actividades de construcción de los entronques en Galerías de Conexión Peatonal Nos 1, 2  y Galerías de Conexión Vehicular Nos  2.</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</si>
  <si>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t>
    </r>
  </si>
  <si>
    <t>PK0+804 - UF3.1A - Acopio temporal de material de rezaga. Portal Medellín.</t>
  </si>
  <si>
    <t>PK2+530 - UF3.1B - La rasante presenta desniveles pronunciados y encharcamientos. Cunetas inexistentes. Portal Medellín.</t>
  </si>
  <si>
    <t>PK 2+548,2 - UF3.1B - Perforación del frente para instalación de anillo de pernos y montaje de carga explosiva, excavación túnel principal, sección sostenimiento tipo SA-3. Portal Medellín.</t>
  </si>
  <si>
    <t xml:space="preserve">PK9+580 - UF3.1.D - Construcción galería peatonal N°1. Túnel en funcionamiento. </t>
  </si>
  <si>
    <t xml:space="preserve">PK11+054 - UF3.1.D - Construcción galería peatonal N°2. Túnel en funcionamiento. </t>
  </si>
  <si>
    <t xml:space="preserve">PK11+054 - UF3.1A - Construcción galería vehicular N°2. Túnel en funcionamiento. </t>
  </si>
  <si>
    <t>PK5+410 - UF3.1C - Acopio temporal de material de rezaga. Portal Santa Fe.</t>
  </si>
  <si>
    <t>PK3+520 - UF3.1C - La rasante presenta desniveles pronunciados y encharcamiento. Cunetas inexistentes. Portal Santa Fe.</t>
  </si>
  <si>
    <t>PK 3+442,7 - UF3.1.B -Perforación para instalación de anillo de pernos y montaje de carga explosiva, excavación túnel principal, sección sostenimiento tipo SA-3. Portal Santa Fe.</t>
  </si>
  <si>
    <t>PK 3+423,8 - UF3.1C -Perforación para instalación de anillo de pernos y montaje de carga explosiva, excavación túnel principal, sección sostenimiento tipo SA-3. Portal Santa Fe.</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</si>
  <si>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</si>
  <si>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r>
      <rPr>
        <b/>
        <sz val="10"/>
        <rFont val="Calibri"/>
        <family val="2"/>
        <scheme val="minor"/>
      </rPr>
      <t>PK10+290  UF1 Act 18.</t>
    </r>
    <r>
      <rPr>
        <sz val="10"/>
        <rFont val="Calibri"/>
        <family val="2"/>
        <scheme val="minor"/>
      </rPr>
      <t xml:space="preserve"> Instalación de postes de concreto 9X510 Kgf , Traslado de luminarias, Traslado de fibra óptica y traslado de cable Triplex ACSR No 4.</t>
    </r>
  </si>
  <si>
    <r>
      <rPr>
        <b/>
        <sz val="10"/>
        <rFont val="Calibri"/>
        <family val="2"/>
        <scheme val="minor"/>
      </rPr>
      <t xml:space="preserve">PK14+300/15+200  UF1 ACT 26. </t>
    </r>
    <r>
      <rPr>
        <sz val="10"/>
        <rFont val="Calibri"/>
        <family val="2"/>
        <scheme val="minor"/>
      </rPr>
      <t>Excavaciones para instalación de postes, red trifásica, cable cubierto compacto.</t>
    </r>
  </si>
  <si>
    <r>
      <rPr>
        <b/>
        <sz val="10"/>
        <rFont val="Calibri"/>
        <family val="2"/>
        <scheme val="minor"/>
      </rPr>
      <t>PK14+300/15+200  UF1 ACT 26.</t>
    </r>
    <r>
      <rPr>
        <sz val="10"/>
        <rFont val="Calibri"/>
        <family val="2"/>
        <scheme val="minor"/>
      </rPr>
      <t xml:space="preserve"> Excavaciones para instalación de postes, red trifásica, cable cubierto compacto.</t>
    </r>
  </si>
  <si>
    <t>Traslado de redes secas,  UF2.1.</t>
  </si>
  <si>
    <t>Inactivo esta semana</t>
  </si>
  <si>
    <t>Actividad de excavación e instalación de redes de acueducto en tuberia PVC 10" y dos (2) redes polietileno de 90mm Aguas de San Nicolás y Tafetanes, sector Villa del Marquéz PK25+080.</t>
  </si>
  <si>
    <r>
      <rPr>
        <b/>
        <sz val="11"/>
        <color theme="1"/>
        <rFont val="Calibri"/>
        <family val="2"/>
        <scheme val="minor"/>
      </rPr>
      <t>PK25+080.</t>
    </r>
    <r>
      <rPr>
        <sz val="11"/>
        <color theme="1"/>
        <rFont val="Calibri"/>
        <family val="2"/>
        <scheme val="minor"/>
      </rPr>
      <t xml:space="preserve"> Instalación de  redes de acueducto PVC 10"y dos (2) redes de polietileno de 90mm, Aguas de San Nicolás y Tafetanes.Sector Villa del Marquéz. </t>
    </r>
  </si>
  <si>
    <r>
      <rPr>
        <b/>
        <sz val="11"/>
        <rFont val="Calibri"/>
        <family val="2"/>
        <scheme val="minor"/>
      </rPr>
      <t>PK25+080.</t>
    </r>
    <r>
      <rPr>
        <sz val="11"/>
        <rFont val="Calibri"/>
        <family val="2"/>
        <scheme val="minor"/>
      </rPr>
      <t xml:space="preserve"> Instalación de  redes de acueducto PVC 10"y dos (2) redes de polietileno de 90mm, Aguas de San Nicolás y Tafetanes.Sector Villa del Marquéz. </t>
    </r>
  </si>
  <si>
    <t>PK 0+500</t>
  </si>
  <si>
    <t>Llenos y demoliciones</t>
  </si>
  <si>
    <t>Frente no relacionado en Anexo #1. Se  continua  actividad  de corte mecánico y de estructuras en demolición (viviendas / negocios). Hay instalación de material de llenos con extensión y compactación. Sector El Arriero.</t>
  </si>
  <si>
    <t xml:space="preserve">Continúa actividad de lleno lateral izquierdo hacia el acceso al retorno y su conexión al nuevo puente. Se termino el realce para un muro de choque. En la ODT # 204, donde se empleo tubería recta Titan x 900 mm. Sector aledaño al Telesférico de La Aldea / Palmitas. Este tramo de obra de drenaje no se encuentra relacionado en el Plan de Obras. </t>
  </si>
  <si>
    <t>PK 5+860</t>
  </si>
  <si>
    <t>Drenaje en intradós del muro # 072</t>
  </si>
  <si>
    <t>Frente no relacionado en Anexo #1. Se  funde buzón con su losa superior, se impermeabiliza su concreto con pintura negra. Se instala segunda canasta en acero y se encofra para completar buzón. Se fundió prolongación de muro (L=  3. 1 m hasta finalizar en terreno natural).  Sitio cercano al acceso al Municipio de Ebéjico.</t>
  </si>
  <si>
    <t>Frente no relacionado en Anexo #1. Finaliza la construcción de cuneta triangular en el CI, sobre el pavimento rígido que da acceso al municipio de Ebéjico.</t>
  </si>
  <si>
    <t>Inactivo.</t>
  </si>
  <si>
    <t>PK 6+500</t>
  </si>
  <si>
    <t>Frente no relacionado en Anexo #1. Se presenta actividad de instalación de formaleta para construcción de cunetas de drenaje, se funde tramo con secciones tipo ajedrez.</t>
  </si>
  <si>
    <t>PK 7+280</t>
  </si>
  <si>
    <t>Taludes: (Por estabilidad global/local) Perfilado, pernos, malla, concreto lanzado, drenes; para no afectar la vía existente. Habrá inyección de pernos.</t>
  </si>
  <si>
    <t>Frente no relacionado en Anexo #1. Continua corte mecánico y retiro de material en su parte baja a fin de facilitar (con baja pendiente) la entrada a Mestizal # 1</t>
  </si>
  <si>
    <t>Frente no relacionado en Anexo #1. Finaliza la construcción de la losa superior del box , se instala acero y encofrado para construcción de aletas sobre el descole de Box. Sector Doña Rosa</t>
  </si>
  <si>
    <t>PK 11+800</t>
  </si>
  <si>
    <t xml:space="preserve">Lleno estructural </t>
  </si>
  <si>
    <t xml:space="preserve">Frente no relacionado en Anexo #1. Se realiza  actividad de instalación de material en capas #  21, 22 y 23; se  instala geotextil de alta resistencia y se instala material de lleno sobre tramo donde presentaba fisuramiento . </t>
  </si>
  <si>
    <t>PK 14+400</t>
  </si>
  <si>
    <t>Cortes en talud</t>
  </si>
  <si>
    <t>Frente no relacionado en Anexo #1. Se reactiva  corte mecánico con CAT y retiro de material. Sector Tamarindos / Comfenalco.</t>
  </si>
  <si>
    <t>PK14+900</t>
  </si>
  <si>
    <t>Se realiza instalación de encofrado y se funden escalones 10  y 11 de disipador. Se instaló acero y encofrados para construcción de muro en la parte baja donde se realiza construcción del terraplén, en espera del concreto premezclado. Hacia PK menor se realizo  instalación de sub- base granular .</t>
  </si>
  <si>
    <t xml:space="preserve">PK1 6+950 </t>
  </si>
  <si>
    <t>PK 17+080</t>
  </si>
  <si>
    <t>Llenos</t>
  </si>
  <si>
    <t>PK 18+200</t>
  </si>
  <si>
    <t xml:space="preserve">Corte de talud (perfilado) </t>
  </si>
  <si>
    <t>PK 18+300</t>
  </si>
  <si>
    <t>Frente no relacionado en Anexo #1. Actividad de lleno y compactación material (cerca a acceso hacia el conjunto residencial Palmeras 1). Se realizó  construcción de filtro, (el material sacado para la construcción de filtro acopiado en lleno de terraplén en el mismo frente de obra). Continua actividad de llenos, con la instalación de la capa # 15 y progresivas.
Hacia el PK menor o 18+350 se reinicia actividad de lleno y también acopio de material.</t>
  </si>
  <si>
    <t>Rellenos,  redes de drenajes superficiales, paisajismo, revegetalización etc.</t>
  </si>
  <si>
    <t>Continua  actividad de construcción de cuneta en concreto para manejo de aguas, se instala acero para canaleta, se realiza excavación escalonada de cunetas. También se encuentra bulldozer en extensión de material estéril y un vibro Hamm.</t>
  </si>
  <si>
    <t xml:space="preserve"> Frente no relacionado en Anexo #1. Se realiza lleno y compactación de material, para prolongación de tramo y posteriormente la construcción de losa de aproximación del puente hoy en construcción (sobre el estribo #1 del puente La Guaracú I). Hacia el PK menor se realiza construcción de cunetas triangulares en concreto. </t>
  </si>
  <si>
    <t xml:space="preserve"> Frente no relacionado en Anexo #1. Se realizo instalación de malla y concreto lanzado parte alta de talud. Continua corte mecánico y retiro de material, marcación y ubicación de pernos a instalar como sostenimiento al talud perfilado. Sector cercano a la Guaracú I</t>
  </si>
  <si>
    <t xml:space="preserve">Frente no relacionado en Anexo #1. Se continua actividad de lleno y extendido con material de sub base granular, sobre el intradós del muro en HA y hacia el PK mayor. Se le hizo previamente la construcción interna de sus fronteras de drenaje (utilizando geodren planar y la impermeabilización del muro armado). Sobre la calzada existente se tendera tubería Titan acampanada x 900 mm, para conducir aguas pluviales hacia la nueva ODT de la CD. </t>
  </si>
  <si>
    <t>PK 22+430/480</t>
  </si>
  <si>
    <t xml:space="preserve">Talud en rehabilitación </t>
  </si>
  <si>
    <t>PK 22+430/480 Actividad de instalación de malla electrosoldada y marcación de pernos y de drenes por instalar. Talud en rehabilitación</t>
  </si>
  <si>
    <t>Frente no relacionado en Anexo #1. Se continuo la limpieza y adecuación de terreno para construcción de cuneta, costado derecho de calzada en  construcción.</t>
  </si>
  <si>
    <t>Construcción de canaleta perimetral para aguas pluviales - CI</t>
  </si>
  <si>
    <t>Frente no relacionado en Anexo #1. Se realizo adecuación de terreno, para la instalación de paneles de malla electrosoldada y del encofrado para canal perimetral.</t>
  </si>
  <si>
    <t xml:space="preserve">PK 22+950 </t>
  </si>
  <si>
    <t>Drenaje superficial y ODT, cereo de material seleccionado</t>
  </si>
  <si>
    <t>Frente no relacionado en Anexo #1. Finaliza el cereo de material sobre la nueva calzada. Hacia PK menor se realiza corte y perfilación para construcción de cunetas interiores. En muro de TA se instala acero y encofrado descole de ODT # 097 que atraviesa dicho muro.</t>
  </si>
  <si>
    <t>PK 23+180 a 23+500 CD</t>
  </si>
  <si>
    <t>Conformación estructura pavimento flexible</t>
  </si>
  <si>
    <t>Frente no relacionado en Anexo #1. Actividad de cereo y perfilación con material seleccionado, se utiliza una motoconformadora CAT.</t>
  </si>
  <si>
    <t>Frente no relacionado en Anexo #1. Se continuo la realización de llenos con material seleccionado. Se intervienen llenos mecanizados sobre ODTs. # 103 y 104. Sector variante de Sopetrán.</t>
  </si>
  <si>
    <t>Se armaron los hierros de los muros verticales y luego se colocaron  y aseguraron las cimbras a estos mismos muros.</t>
  </si>
  <si>
    <t>Frente no relacionado en Anexo #1.  Se realiza la construcción de tramo (por alargamiento) de la ODT # 110 y ODT # 177.</t>
  </si>
  <si>
    <t>Frente  no relacionado  en Anexo #1. Se sigue realizando el lleno y extensión de material acopiado. También hubo lleno mecanizado sobre la ODT # 112.</t>
  </si>
  <si>
    <t>cunetas</t>
  </si>
  <si>
    <t xml:space="preserve">Se realiza corte mecánico de los alrededores del box a fin de realizar la construcción del tramo faltante. </t>
  </si>
  <si>
    <t>Frente no relacionado en Anexo #1. Continua la instalación de paneles de malla electrosoldada y del encofrado para seguir la construcción del canal perimetral.</t>
  </si>
  <si>
    <t>Frente no relacionado en Anexo # 1. Se realizo la construcción de canal perimetral y de cunetas triangularse para conducción de aguas pluviales.</t>
  </si>
  <si>
    <t>Frente no relacionado en Anexo #1.  Se fundió losa de caja de conexión. Se utilizo concreto premezclado. También se fundió  buzón de conexión en ODT # 153., se funde canaleta bajante en ODT # 152 (PK 31+080). Sector La Laguna</t>
  </si>
  <si>
    <t>Frente no relacionado en Anexo #1.  Se fundió unión entre ODTs . Se encofra canaleta bajante en ODT # 154 (en la losa inferior de esta canaleta en su punto de descargue de aguas, a ODT). Sector La Laguna.</t>
  </si>
  <si>
    <t>Se encuentran estacionadas 2 grúas, una ambulancia y un carro de inspección a fin de prestar los servicios de emergencia, cuando los usuarios o las condiciones  los requieran.</t>
  </si>
  <si>
    <t>Sobre la pata del talud rehabilitado, se hace el acopio 'provisional' del material de rezaga que se extrae del nuevo túnel, portal Medellín; para después transportarlo a la planta de trituración ubicada en el PK 11+700. Se utiliza cargador articulado CAT 950, un Bobcat y muchas volquetas que lo extraen del túnel. Continuamente se transporta hacia la planta trituradora este material de descombro, para evitar excesiva altura en el patio de acopio y posible derrame hacia la vía en uso. Se trabaja con personal PARE/SIGA</t>
  </si>
  <si>
    <t>El cobro se hace sin contratiempos en ambos sentidos. Hay bastante transito de vehículos de carga y de motos. Se sigue control a vehículos, por la cuarentena obligatoria ordenada por el Gobierno Nal. (Covid-19). Hay también control Policial. Se realiza también cada 20 min. (y en un solo sentido) detención o parada de vehículos a fin de intervenir las galerías entre los túneles.</t>
  </si>
  <si>
    <t>PK 3+300. Continua actividad de lleno lateral izquierdo sobre anillo del retorno vial. Sector de La Aldea</t>
  </si>
  <si>
    <t>PK 0+500 CI. Actividad de corte mecánico, demolición de estructuras con CAT (viviendas / negocios) y extensión de material de terraplén, compactación. Sector El Arriero (La Volcana).</t>
  </si>
  <si>
    <t>PK 19+200 CD. Se reactiva corte mecánico y retiro de  material. Sector urbano de San Jerónimo y anexo a la UF-2.1</t>
  </si>
  <si>
    <t>PK 14+400 CI. Se reactiva corte y retiro material costado izquierdo. Sector Tamarindos / Comfenalco. Se hace uso de CAT sobre orugas</t>
  </si>
  <si>
    <t>PK 24+300 CI. Inicia instalación de cimbra para construcción de losa superior del Box # 106. Sector Piedras Verdes</t>
  </si>
  <si>
    <t>PK 23+180 a 23+500 CD. Actividad de cereo y perfilación con material seleccionado. Se utiliza una motoconformadora CAT.</t>
  </si>
  <si>
    <t>PK 23+500 CI. Sobre el PK mayor se realizara lleno para llegar a igualar el nivel de la rasante del retorno # 2. A su vez se realiza excavación y se funde solado para continuación de la ODT #110.</t>
  </si>
  <si>
    <t xml:space="preserve">PK 0+060 Playa de peajes. Hay paso normal de vehículos especialmente de carga. Siguen las restricciones para el paso de vehículos particulares, de pasajeros y motos debido a que continua el aislamiento preventivo obligatorio por COVID-19.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</si>
  <si>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Instalación de plataformas y acero de refuerzo para construcción de voladizos vanos 1, 2 y 3. Se funden  por ambos costados.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</si>
  <si>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 xml:space="preserve">Instalación acero de refuerzo muro espaldar y aletas Estribo 1. </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 </t>
    </r>
    <r>
      <rPr>
        <sz val="11"/>
        <color rgb="FFFF0000"/>
        <rFont val="Arial"/>
        <family val="2"/>
      </rPr>
      <t xml:space="preserve">Instalación de acero de refuerzo para construcción de New Jersey por ambos costados. Instalación acero de refuerzo y encofrado aletas y muro espaldar Estribo 2 y se funden. </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</si>
  <si>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Instalación acero de refuerzo y encofrado de columnas rectangulares y se funden hasta el tramo 5. </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t>
    </r>
    <r>
      <rPr>
        <sz val="11"/>
        <color rgb="FFFF0000"/>
        <rFont val="Arial"/>
        <family val="2"/>
      </rPr>
      <t>Desiatalación carros de avance.</t>
    </r>
    <r>
      <rPr>
        <sz val="11"/>
        <rFont val="Arial"/>
        <family val="2"/>
      </rPr>
      <t xml:space="preserve">
ESTRIBO 2: Se funden los núcleos de los Caissos 11 y 12. Se instala acero de refuerzo Viga Cabezal y se funde. </t>
    </r>
    <r>
      <rPr>
        <sz val="11"/>
        <color rgb="FFFF0000"/>
        <rFont val="Arial"/>
        <family val="2"/>
      </rPr>
      <t>Instalación acero de refuerzo Dovela sobre Estribo.</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</si>
  <si>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y 6 y se funden tramos.</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Instalación acero de refuerzo y encofrado pedestal.</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</si>
  <si>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5 y 6.Se instala acero de refuerzo para realce de estas Columnas a nivel de Dado. Instalación acero de refuerzo núcleo de Caisson 3.</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.Instalación acero de refuerzo losa superior Dovela sobre Pila 2 y Dovelas 1 y se funde.</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</si>
  <si>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r>
      <rPr>
        <sz val="11"/>
        <color rgb="FFFF0000"/>
        <rFont val="Arial"/>
        <family val="2"/>
      </rPr>
      <t xml:space="preserve"> INFRAESTRUCTURA  terminada. Instalación de mortero de nivelación sobre pedestales Estribo 2 y Pilas 5, 6 y 8.</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</si>
  <si>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Se funden las losas de aproximación Estribos 1 y 2.
</t>
    </r>
    <r>
      <rPr>
        <u/>
        <sz val="11"/>
        <color theme="1"/>
        <rFont val="Arial"/>
        <family val="2"/>
      </rPr>
      <t xml:space="preserve">SUPERESTRUCTURA
</t>
    </r>
    <r>
      <rPr>
        <sz val="11"/>
        <rFont val="Arial"/>
        <family val="2"/>
      </rPr>
      <t xml:space="preserve">Instación y montaje del equipo lanza-vigas. Vano 3: </t>
    </r>
    <r>
      <rPr>
        <sz val="11"/>
        <color rgb="FFFF0000"/>
        <rFont val="Arial"/>
        <family val="2"/>
      </rPr>
      <t>Instalación de vigas sobre apoyos de neopreno,  prelosas, instalación acero de refuerzo losa y diafragma y se funde. Vano 2: Instalación de Vigas sobre apoyos de neopreno.</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</si>
  <si>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</si>
  <si>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
    </r>
    <r>
      <rPr>
        <sz val="11"/>
        <color rgb="FFFF0000"/>
        <rFont val="Arial"/>
        <family val="2"/>
      </rPr>
      <t>ESTRIBO 1: Instalación acero de refuerzo núcleos Caissons 1 y 2 y se funden. Instalación de solado.</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</si>
  <si>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t>
    </r>
    <r>
      <rPr>
        <sz val="11"/>
        <rFont val="Arial"/>
        <family val="2"/>
      </rPr>
      <t xml:space="preserve"> Excavación y adecuaciones para construcción de Dado. </t>
    </r>
    <r>
      <rPr>
        <sz val="11"/>
        <color rgb="FFFF0000"/>
        <rFont val="Arial"/>
        <family val="2"/>
      </rPr>
      <t>Se funde solado e instalación acero de refuerzo y encofrado Dado y se funde. Instalación acero de refuerzo y encofrado tramo 1 Columna en H.</t>
    </r>
    <r>
      <rPr>
        <sz val="11"/>
        <color theme="1"/>
        <rFont val="Arial"/>
        <family val="2"/>
      </rPr>
      <t xml:space="preserve">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</si>
  <si>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 xml:space="preserve">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 </t>
    </r>
    <r>
      <rPr>
        <sz val="11"/>
        <color rgb="FFFF0000"/>
        <rFont val="Arial"/>
        <family val="2"/>
      </rPr>
      <t>Instalación acero de refuerzo losa de aproximación Estribo 1.</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color rgb="FFFF0000"/>
        <rFont val="Arial"/>
        <family val="2"/>
      </rPr>
      <t>Instalación andamios de carga y plataforma para Viga Cabezal.</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color rgb="FFFF0000"/>
        <rFont val="Arial"/>
        <family val="2"/>
      </rPr>
      <t xml:space="preserve">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</si>
  <si>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 </t>
    </r>
    <r>
      <rPr>
        <sz val="11"/>
        <color rgb="FFFF0000"/>
        <rFont val="Arial"/>
        <family val="2"/>
      </rPr>
      <t>Se funde solado y se instala acero de refuerzo Viga cabezal del Estribo.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</si>
  <si>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color rgb="FFFF0000"/>
        <rFont val="Arial"/>
        <family val="2"/>
      </rPr>
      <t>PILA 2: Caisson 5 h=7,9m</t>
    </r>
    <r>
      <rPr>
        <sz val="11"/>
        <color theme="1"/>
        <rFont val="Arial"/>
        <family val="2"/>
      </rPr>
      <t xml:space="preserve">,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t>
    </r>
    <r>
      <rPr>
        <sz val="11"/>
        <color rgb="FFFF0000"/>
        <rFont val="Arial"/>
        <family val="2"/>
      </rPr>
      <t xml:space="preserve"> Instalación acero de refuerzo y encofrado aletas y pedestales. Se funden pedestales y aleta izquierda.</t>
    </r>
    <r>
      <rPr>
        <sz val="11"/>
        <color theme="1"/>
        <rFont val="Arial"/>
        <family val="2"/>
      </rPr>
      <t xml:space="preserve">
El avance en la excavación y fundida de anillos es del 109,3%.</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</si>
  <si>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Excvavaciones y descabece de Pilotes.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del apoyo de los aisladores sísmicos y se funde.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 xml:space="preserve">. Instalación de seis (6) aisladores sísmicos sobre pedestales. Instalación acero de refuerzo construcción pantallas temporales.  </t>
    </r>
    <r>
      <rPr>
        <sz val="11"/>
        <color theme="1"/>
        <rFont val="Arial"/>
        <family val="2"/>
      </rPr>
      <t xml:space="preserve">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</si>
  <si>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voladizos 1, 2 y 3 y se funden. Acabados módulos costado izquierdo.</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</si>
  <si>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xml:space="preserve">. Se  realiza el montaje del lanza-vigas. </t>
    </r>
    <r>
      <rPr>
        <sz val="11"/>
        <color rgb="FFFF0000"/>
        <rFont val="Arial"/>
        <family val="2"/>
      </rPr>
      <t xml:space="preserve"> Vano 1:</t>
    </r>
    <r>
      <rPr>
        <sz val="11"/>
        <rFont val="Arial"/>
        <family val="2"/>
      </rPr>
      <t xml:space="preserve"> </t>
    </r>
    <r>
      <rPr>
        <sz val="11"/>
        <color rgb="FFFF0000"/>
        <rFont val="Arial"/>
        <family val="2"/>
      </rPr>
      <t>Se instalan vigas sobre apoyos de neopreno, instalación de pre-losas, instalación acero de refuerzo de losa y diafragma y se funde se funde. Vano 2: Instalación de Vigas sobre apoyos de neopreno, instalación de pre-losas y fundida de Diafragma.</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</si>
  <si>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t>
    </r>
    <r>
      <rPr>
        <sz val="11"/>
        <color rgb="FFFF0000"/>
        <rFont val="Arial"/>
        <family val="2"/>
      </rPr>
      <t xml:space="preserve"> Instalación andamios de carga y plataforma para Viga Cabezal.</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Instalación acero de refuerzo para Dado.</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color rgb="FFFF0000"/>
        <rFont val="Arial"/>
        <family val="2"/>
      </rPr>
      <t xml:space="preserve"> Instalación acero de refuerzo y encofrado para Dado.</t>
    </r>
    <r>
      <rPr>
        <sz val="11"/>
        <color theme="1"/>
        <rFont val="Arial"/>
        <family val="2"/>
      </rPr>
      <t xml:space="preserve">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</si>
  <si>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t>
    </r>
  </si>
  <si>
    <t>Puente PK 0+160 UF 1-  Vista panorámica desencofrado de voladizo vano 4.</t>
  </si>
  <si>
    <t>Puente PK 0+160 UF 1- Desencofrado de voladizo vano 4 , costado derecho.</t>
  </si>
  <si>
    <t>Puente PK 0+930 UF 1.  Desencofrado voladizo (Vano 1), costado derecho.</t>
  </si>
  <si>
    <t>Puente PK 0+930 UF 1.  Instalación acero de refuerzo defensas tipo New Jersey , costado izquierdo.</t>
  </si>
  <si>
    <t>Puente PK 1+440 UF 1-  Acabados en defensas tipo New Jerseys, costado izquierdo.</t>
  </si>
  <si>
    <t>Puente PK 1+940 UF 1-  ESTRIBO 1, Instalación acero de aletas.</t>
  </si>
  <si>
    <t>Puente PK 1+940 UF 1- Instalación acero de refuerzo defensas tipo New Jersey.</t>
  </si>
  <si>
    <t>Puente PK 4+500 UF 1. En excavación caissons 13 y 14.</t>
  </si>
  <si>
    <t>Puente PK 4+500 UF 1.  En excavación caisson 11 Pila 5.</t>
  </si>
  <si>
    <t>Puente PK 5+240 UF 1.  Instalación acero de refuerzo Dovela sobre Estribo 2.</t>
  </si>
  <si>
    <t>Puente PK 5+240 UF 1. Vista panorámica de construcción de puente.</t>
  </si>
  <si>
    <t>Puente PK 5+540 UF 1 - UF 1 -PILA 1-PILA 2, Instalación de prelosas.</t>
  </si>
  <si>
    <t>Puente PK 5+540 UF 1 - PILA 1-PILA 2, Instalación de pre-losas Tipo B.</t>
  </si>
  <si>
    <t>Puente PK 6+240 UF 1- PILA 1. Instalación acero de refuerzo en caissons 4 y 6.</t>
  </si>
  <si>
    <t>Puente PK 6+240 UF 1- PILA 2. Instalación de acero de refuerzo y encofrado pedestal.</t>
  </si>
  <si>
    <t>Puente PK 6+900 UF 1- PILA 2.Desencofrado de dovela sobre Pila y Dovela N°1.</t>
  </si>
  <si>
    <t>Puente PK 6+900 UF 1- Vista panorámica Puente en construcción.</t>
  </si>
  <si>
    <t>Puente PK 7+920 UF 1- ESTRIBO 1-PILA 1,  Adecuaciones para montaje devigas prefabricadas 1,2,3 y4.</t>
  </si>
  <si>
    <t>Puente PK 7+920 UF 1-  PILA 2-ESTRIBO 2, Se funde losa vano 3.</t>
  </si>
  <si>
    <t>Puente PK 8+800 UF 1- PILA 1, Instalación de plataforma y cimbra para construcción de viga cabezal.</t>
  </si>
  <si>
    <t>Puente PK 8+800 UF 1- PILA 2. Instalación acero de refuerzo dado y traslapos de columna H.</t>
  </si>
  <si>
    <t>Puente PK 10+440 UF 1- ESTRIBO 1. Se instala concreto de solado.</t>
  </si>
  <si>
    <t>Puente PK 10+440 UF 1-  ESTRIBO 2. Adecuaciones para construcción de estribo, se funde muro y demolición de anillo para perfilación de terreno.</t>
  </si>
  <si>
    <t>Puente PK 11+110 UF 1-  PILA 2, Se funde Dado.</t>
  </si>
  <si>
    <t>Puente PK 11+110 UF 1-   PILA 2, Instalación de acero de refuerzo tramo 1 de columna H.</t>
  </si>
  <si>
    <t>Puente PK 17+205 UF 1-  PILA 2, Instalación de plataforma para construcción de viga cabezal.</t>
  </si>
  <si>
    <t>Puente PK 17+205 UF 1- ESTRIBO 1, Instalación de acero de refuerzo y encofrado losa de aproximación.</t>
  </si>
  <si>
    <t>Puente PK 18+293 UF2.1 ESTRIBO 1.  Instalación acero de refuerzo  viga Cabezal y cuerpo del Estribo</t>
  </si>
  <si>
    <t>Puente PK 20+680 UF 2.1-  ESTRIBO 2.  Se funden pedestales y aleta izquierda a la altura de ménsula intermedia.</t>
  </si>
  <si>
    <t>Puente PK 33+100 UF 2.1-  PILA 2.  Instalación de torones para construcción de pantallas temporales, Lado Santa Fe.</t>
  </si>
  <si>
    <t>Puente PK 33+100 UF 2.1-   PILA 2. Se instalan 6 aisladores sísmicos sobre pedestales y acero de refuerzo pantallas temporales, Lado Santa Fe.</t>
  </si>
  <si>
    <t xml:space="preserve">Ampliación Puente PK18+700 UF2.1 La Muñóz II. Instalación de baranda vehicular, carril izquierdo. </t>
  </si>
  <si>
    <t>30/04/2020-06/05/2020</t>
  </si>
  <si>
    <t>INFORME MENSUAL DE GESTIÓN PREDIAL MES ABRIL-2020</t>
  </si>
  <si>
    <t>Elaboración del Informe de Gestión Predial Mes Abril de 2020</t>
  </si>
  <si>
    <t>REMISORIO 126 EN RESPUESTA AL OFICIO 02-01-20200416001140</t>
  </si>
  <si>
    <t>La Interventoría dejó en observación la modificación al Avalúo del Predio MAR1_UF1_166</t>
  </si>
  <si>
    <t>REMISORIO 132 EN RESPUESTA AL OFICIO 02-01-20200422001191</t>
  </si>
  <si>
    <t>La Interventoría dejó en observación la Ficha Predial del Predio MAR1_UF2_025</t>
  </si>
  <si>
    <r>
      <rPr>
        <sz val="10"/>
        <color theme="1"/>
        <rFont val="Arial"/>
        <family val="2"/>
      </rPr>
      <t>Periodo</t>
    </r>
    <r>
      <rPr>
        <b/>
        <sz val="10"/>
        <color theme="1"/>
        <rFont val="Arial"/>
        <family val="2"/>
      </rPr>
      <t xml:space="preserve">: </t>
    </r>
    <r>
      <rPr>
        <sz val="10"/>
        <color theme="1"/>
        <rFont val="Calibri"/>
        <family val="2"/>
        <scheme val="minor"/>
      </rPr>
      <t>Del 30 de Abril al 6 de mayo de 2020</t>
    </r>
  </si>
  <si>
    <t>Seguimiento PMA y PSM , inventario frentes de obra activos, actividad técnicas en ejecución, verificación y seguimiento implementación accesos frentes de obra, manejo de residuos, cruces ocupacionales de cauce, manejo aguas superficiales, obras de conservación y restauración de la estabilidad geotécnica en sitios con y sin condiciones geotécnicas especiales, acopio de materiales, preparación y aplicación de concretos
Recopilación de información formato registro fotográfico y diligenciamiento cuadro de seguimiento medidas ambientales implementadas en obra</t>
  </si>
  <si>
    <t xml:space="preserve">Revisión, actualización y envió a la supervisora ambiental de la ANIde la información trámites ambientales cargados en la nueva plataforma del ANISCOPIO para el proyecto Autopistas al Mar 1, la cual fue solicitada vía correo electrónico el día 27-04-2020, dando asi cumplimiento al comite ambiental Bimensual de Interventorías llevado a cabo el 17-04-2020  </t>
  </si>
  <si>
    <t>del 29-04-2020 al 04-05-2020</t>
  </si>
  <si>
    <t>Respuesta comunicados radicados DEVIMAR 02-01-20200221000569 Verificación de entrega de la Unidad Funcional 4 UF4, D-02-01-20200429001286 con asunto “Respuesta a comunicado No EPS4G-0395-20 del 24 de abril de 2020. Referente a la revisión informe de cierre ambiental UF4 y Respuesta concesionario 02-01-20200422001183, referente a observaciones técnicas (EPS4G-0373-20), con comunicado EPS4G-0426-20</t>
  </si>
  <si>
    <t>Actualización diligenciamiento del excel  "A-E4G-02 sgto Mjto UF1 y 2,1 AV, con base en las visitas de campo realizadas.</t>
  </si>
  <si>
    <t>del 1/05/2020
al 4/05/2020</t>
  </si>
  <si>
    <t xml:space="preserve">Elaboración de información cartográfica (geoPDF), necesario para el levantamiento de puntos de control  Unidades funcionales: 1,3 y 2.1 y actualización información grafica de la Interventoría 
Revisión formato de trámites ambientales DEVIMAR </t>
  </si>
  <si>
    <t>Respuesta comunicado D-02-01-20200424001222 “Remisión informe Ambiental trimestral correspondiente al mes de enero – abril 2020”, con comunicado EPS4G-0345-20</t>
  </si>
  <si>
    <t>Respuesta comunicado D-02-01-20200424001217 “Remisión informe Ambiental correspondiente al mes de marzo del 2020, con comunicado EPS4G-0346-20</t>
  </si>
  <si>
    <t>Actualización y envió cuadro de Indicadores ANI Proyecto Autopistas al Mar 1</t>
  </si>
  <si>
    <t xml:space="preserve">Actualización y envió a la ANI de infrmación de compensaciones ambientales con corte al 30-04-2020 relacionada con Ha compensadas, actividades ejecutadas (# de arboles por Restauración, reforestación, preservación u otra) y valor ejecutado subcuenta de compensaciones, en atención al requerimiento efectuado por la Presidencia de la Entidad y allegado vía correo electrónico por la supervisora ambiental el día 30-04-2020 </t>
  </si>
  <si>
    <t>del 04-05-2020 al 05-05-2020</t>
  </si>
  <si>
    <t xml:space="preserve">Elaboración informe mensual #55, recopilación de información y actualización de anexos componente ambiental de Interventoría </t>
  </si>
  <si>
    <t>del 04-05-2020 al 06-05-2020</t>
  </si>
  <si>
    <t>Elaboración de informe semanal #238</t>
  </si>
  <si>
    <t>Verificación en campo implementación protocolo de Bioseguridad en los frentes de obra activos en la UF2.1 (mantenimiento y desinfección USP y Manejo RS)
Procesamiento registro fotografico en formato R CEC 22  y relacion actividades para elaboración de informe semanal.</t>
  </si>
  <si>
    <t xml:space="preserve">PMB-01, PMB-03 y PMB 05
PK 14+900 (imágenes 1, 2, 3 y 4).
Previo al desarrollo de las actividades de aprovechamiento forestal el concesionario realizó las labores de identificación de individuos  y la ubicación exacta del sitio de aprovechamiento, además se realizaron actividades de ahuyentamiento de fauna y manejo de nidos, madrigueras y refugios de fauna. 
Luego de esto se realizaron actividades de apeo con motosierras y trozado de los troncos y disposición de la madera.
</t>
  </si>
  <si>
    <t>PMF-01, PMF- 02, PMF-03 y 
PK 16+300 CD (Imágenes 5 y 6), El concesionario realiza la construcción de obras de drenajes, con el fin de captar, conducir y evacuar de manera eficiente las aguas de escorrentía.
PK 17+300 CD (Imagen 7).  En el punto indicado se realiza la construcción de un box culvert, para garantizar el discurrir de las aguas pasantes además de  la conectividad del recurso entre los puntos de inicio y final de la obra hidráulica.
ZODME LAS GUACAMAYAS  (Imagen 8), se realiza la construcción de canales de drenaje en la base del talud de la zodme</t>
  </si>
  <si>
    <t>PMF-10
PK 17 + 000 (Imagen 9) y  Zodme Guacamayas (Imagen 10), los frentes de obra objeto de visita cuentan con contenedores claramente identificados y rotulados.</t>
  </si>
  <si>
    <t xml:space="preserve">PMF-9
PK 17 + 000 (Imagen 12) y  Zodme Guacamayas (Imagen 11), el concesionario realiza el montaje de estructuras cerradas para el almacenamiento de sustancias químicas. Para el manejo de aguas residuales domésticas el concesionario dispone de unidades sanitarias, a las cuales se le realiza el mantenimiento periódico de estas unidades a cargo de la empresa STAP ANTIOQUIA S.A.S.
</t>
  </si>
  <si>
    <t xml:space="preserve">PMF-9
PK 17 + 400 (Imagen 13) y  Zodme guacamayas (Imagen 14),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muestra la construcción de canales intermedios. </t>
  </si>
  <si>
    <t>PMF-04
Zodme Guacamayas (Imágenes 15 y 16): el concesionario dispone de sitios temporales de acopio de los diferentes materiales de construcción, se encuentran debidamente señalizados y no obstaculizan el buen funcionamiento del frente de obra.</t>
  </si>
  <si>
    <t>PMB-07
El concesionario dispone de una zona ubicada en el PK 14+800 (hacienda la Luz) para la reubicación de epífitas, en el sitio se observa la constitución de un vivero donde las especies rescatadas son hidratadas y observadas diariamente (Imágenes 18 y 19), el sitio cuenta además con hospederos donde se da la resiembra de epífitas en las axilas de las ramas y fustes de los árboles (Imágenes 19 y 20).</t>
  </si>
  <si>
    <r>
      <t xml:space="preserve">PMB-01, PMB-03 y PMB 05
PK 31+700 (imágenes 1 y 2).
</t>
    </r>
    <r>
      <rPr>
        <sz val="11"/>
        <color theme="1"/>
        <rFont val="Calibri"/>
        <family val="2"/>
        <scheme val="minor"/>
      </rPr>
      <t>Previo al desarrollo de las actividades de aprovechamiento forestal el concesionario realizó las labores de ubicación y aislamiento de individuos en las zonas aprobadas para el desarrollo del aprovechamiento forestal, además se realizaron actividades de ahuyentamiento de fauna y manejo de nidos, madrigueras y refugios de fauna.</t>
    </r>
  </si>
  <si>
    <t xml:space="preserve">PMF-01, PMF10
PK 22+100 D (Imagen 3 y 6), El concesionario realiza la construcción de obras de drenajes con el fin de captar, conducir y evacuar de manera eficiente las aguas de escorrentía y la limpieza de las existentes tal y como se muestra en el PK 20+900 D (Imagen 4) y PK 22+800 (imagen 5), con el objetivo de evitar el aporte de sedimentos a las fuentes de aguas adyacentes 
 </t>
  </si>
  <si>
    <r>
      <rPr>
        <b/>
        <sz val="11"/>
        <rFont val="Calibri"/>
        <family val="2"/>
        <scheme val="minor"/>
      </rPr>
      <t>PMF-01</t>
    </r>
    <r>
      <rPr>
        <sz val="11"/>
        <rFont val="Calibri"/>
        <family val="2"/>
        <scheme val="minor"/>
      </rPr>
      <t xml:space="preserve">
PK 20 + 100 (Imágenes 7 y 8):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realiza la estabilización del talud con concreto lanzado. 
Para el presente periodo el frente de obra se encuentra inactivo debido a la calamidad de salud publica que enfrenta el país por el COVID-19
</t>
    </r>
  </si>
  <si>
    <t>PMF-02, PMF-10
PK 21+800 CD (imágenes 11 y 12), En la zona de construcción de cassion el concesionario construyó una estructura de contención o trincho la cual funciona como barrera de protección  para evitar la caída de material al cauce de la quebrada aledaña.</t>
  </si>
  <si>
    <t>PMF- 09
PK 23+000 D (Imágenes 13 y 14) alcantarilla , PK 21+100 D (Imágenes 15 y 16) box culvert, estas obras de ocuapación de cauce garantizan el discurrir de las aguas pasantes además de la conectividad del recurso entre los puntos de inicio y final de la obra de drenaje.
Cabe aclarar que los frentes de obra vinculados en la construcción de estas obras hidráulicas se encuentran inactivos debido a la calamidad de salud publica que enfrenta el país por el COVID-19</t>
  </si>
  <si>
    <t xml:space="preserve">Socialización protocolo de bioseguridad a los colaboradores del proyecto </t>
  </si>
  <si>
    <t>Inspección y seguimiento al protocolo de bioseguridad y Seguridad Social.</t>
  </si>
  <si>
    <t>socialización del protocolo de bioseguridad a la secretaria de salud y administración municipal del municipio de Cañasgordas.</t>
  </si>
  <si>
    <t>socialización del protocolo de bioseguridad a la secretaria de salud y administración municipal del municipio de Anzá.</t>
  </si>
  <si>
    <t xml:space="preserve">Programa 5. A poyo a la capacidad de gestión institucional </t>
  </si>
  <si>
    <t xml:space="preserve"> Seguimiento al vivero comunitario foresta</t>
  </si>
  <si>
    <t>Capacitación viverismo a las encargadas del proyecto del vivero comunitario.</t>
  </si>
  <si>
    <t>Programa 7. Arqueología Preventiva</t>
  </si>
  <si>
    <t>socialización del programa de arqueología preventiva al CCCN del Guaymaral</t>
  </si>
  <si>
    <t>Programa 8. Cultura Vial</t>
  </si>
  <si>
    <t>Sensibilización sobre cultura vial y protocolo de bioseguridad COVID-19 a los usuarios de la vía.</t>
  </si>
  <si>
    <t>Lugar: PK 0+500 UF 1, Socialización protocolo de bioseguridad a los colaboradores del proyecto</t>
  </si>
  <si>
    <t>Lugar: Planta 1 UF 1, Inspección y seguimiento al protocolo de bioseguridad y Seguridad Social.</t>
  </si>
  <si>
    <t>Lugar: Virtual, socialización del protocolo de bioseguridad a la secretaria de salud y administración municipal del municipio de Cañasgordas.</t>
  </si>
  <si>
    <t>Lugar: Virtual, socialización del protocolo de bioseguridad a la secretaria de salud y administración municipal del municipio de Anzá.</t>
  </si>
  <si>
    <t>Lugar: Virtual, socialización del programa de arqueología preventiva al CCCN del Rodeo.</t>
  </si>
  <si>
    <t>Lugar: CCCN El Rodeo, Seguimiento al vivero comunitario forestal.</t>
  </si>
  <si>
    <t>Lugar: CCCN Guaymaral, capacitación viverismo a las encargadas del proyecto del vivero comunitario.</t>
  </si>
  <si>
    <t>Lugar: PR 115 UF 2.2, Sensibilización sobre cultura vial y protocolo de bioseguridad COVID-19 a los usuarios de la vía.</t>
  </si>
  <si>
    <r>
      <rPr>
        <b/>
        <sz val="11"/>
        <rFont val="Arial"/>
        <family val="2"/>
      </rPr>
      <t>En la UF 1</t>
    </r>
    <r>
      <rPr>
        <sz val="11"/>
        <rFont val="Arial"/>
        <family val="2"/>
      </rPr>
      <t xml:space="preserve"> : En el periodo informado,  En recorrido de inspección de interventoría, se evidenció que el concesionario, no adelantó actividades en este frente de obra.</t>
    </r>
  </si>
  <si>
    <t xml:space="preserve">En la UF 1: El concesionario en este periodo ejecuto las siguientes actividades: En recorrido de inspección de interventoría, se  evidenció que el concesionario reinició actividades con la Instalación de postes de concreto 9X510 Kgf , Traslado de luminarias, Traslado de fibra óptica y traslado de cable Triplex ACSR No 4, en el PK10+290  UF1 Act 18; También ejecutó excavaciones para instalación de postes, red trifásica, cable cubierto compacto en el PK14+300/15+200  UF1 ACT 26.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reunión del martes 10 de marzo de 2020, se solicito nuevamente la lista de chequeo de los sitios por intervenir de las UF1 y UF3, el concesionario informo que la proyección la entregaría próximamente. a la fecha del presente informe no se ha entregado  ninguna información.  </t>
  </si>
  <si>
    <t>Del 30/04/20
al 06/05/20</t>
  </si>
  <si>
    <t>Aporte de riesgo compartido</t>
  </si>
  <si>
    <t>Enero-2020</t>
  </si>
  <si>
    <t>Febrero-2020</t>
  </si>
  <si>
    <t>Marzo-2020</t>
  </si>
  <si>
    <t>Interventoria y Supervisión</t>
  </si>
  <si>
    <t>Mar-2020</t>
  </si>
  <si>
    <t>incumplido por fecha. Los intereses fueron pagados en el 28 noviembre 2018 y se relaciona en la seccion de intereses.</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</si>
  <si>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</si>
  <si>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</si>
  <si>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</si>
  <si>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</si>
  <si>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</si>
  <si>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</si>
  <si>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</si>
  <si>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</si>
  <si>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</si>
  <si>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</si>
  <si>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</si>
  <si>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</si>
  <si>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</si>
  <si>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</si>
  <si>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</si>
  <si>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SUBTOTAL FONDEOS</t>
  </si>
  <si>
    <t>Sección intereses Ambiental</t>
  </si>
  <si>
    <t>Aporte intereses Giro 15</t>
  </si>
  <si>
    <t>aportes de interés rendimientos sep 2018</t>
  </si>
  <si>
    <t>pago de intereses de los meses saldo de julio 2019 y de los meses de agosto y sept 2019</t>
  </si>
  <si>
    <t>Aporte intereses Giro 32</t>
  </si>
  <si>
    <t>pago de intereses del  aporte 32</t>
  </si>
  <si>
    <t>SUBTOTAL INTERESES</t>
  </si>
  <si>
    <t>TOTAL AMBIENTAL</t>
  </si>
  <si>
    <t>Predios ll</t>
  </si>
  <si>
    <t>feb-2020</t>
  </si>
  <si>
    <t>Vigencias</t>
  </si>
  <si>
    <t>ALCANCE AL OFICIO D0000344 EDIFICACION CCO VOL X. UNIDAD FUNCIONAL 3</t>
  </si>
  <si>
    <t>D-02-01-20200428-001275</t>
  </si>
  <si>
    <t>ENTREGA 18 DE SOLICITUDES DE INFORMACION DE ESPECIFICACIONES A ESTRUCTURA - RFI</t>
  </si>
  <si>
    <t>D-02-01-20200428-001265</t>
  </si>
  <si>
    <t>RESPUESTA A COMUNICACIÓN EPS4G-0367-20 REFERENTE A LA ENTREGA DEL DISEÑO ESTRUCTURAL ODT 209 K18+400 RETORNO SAN JERONIMO</t>
  </si>
  <si>
    <t>D-02-01-20200428-001266</t>
  </si>
  <si>
    <t>Notificacion verificacion de la unidad funcional 3,1C</t>
  </si>
  <si>
    <t>D-02-01-20200327-000931
D-02-01-20200406-001036</t>
  </si>
  <si>
    <t>27/03/2020
06/04/2020</t>
  </si>
  <si>
    <t>RESPUESTA AL COMUNICADO EPS4G-0305-20 REFERENTE A LA ESTRUCTURA DEL NUEVO PEAJE UF3</t>
  </si>
  <si>
    <t>D-02-01-202000505-001328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</si>
</sst>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2"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9"/>
      <color indexed="81"/>
      <name val="Tahoma"/>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b/>
      <sz val="10"/>
      <color rgb="FF000000"/>
      <name val="Arial"/>
      <family val="2"/>
    </font>
  </fonts>
  <fills count="21">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s>
  <borders count="6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s>
  <cellStyleXfs count="17">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8" fillId="0" borderId="0" applyNumberFormat="0" applyFill="0" applyBorder="0" applyAlignment="0" applyProtection="0"/>
    <xf numFmtId="0" fontId="2" fillId="0" borderId="0"/>
    <xf numFmtId="9" fontId="2" fillId="0" borderId="0" applyFont="0" applyFill="0" applyBorder="0" applyAlignment="0" applyProtection="0"/>
  </cellStyleXfs>
  <cellXfs count="1056">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1" fontId="20" fillId="17" borderId="18" xfId="0" applyNumberFormat="1" applyFont="1" applyFill="1" applyBorder="1" applyAlignment="1">
      <alignment vertical="center"/>
    </xf>
    <xf numFmtId="1" fontId="20" fillId="17" borderId="1" xfId="0" applyNumberFormat="1" applyFont="1" applyFill="1" applyBorder="1" applyAlignment="1">
      <alignment vertical="center"/>
    </xf>
    <xf numFmtId="1" fontId="20" fillId="0" borderId="1" xfId="0" applyNumberFormat="1" applyFont="1" applyBorder="1" applyAlignment="1">
      <alignment vertical="center"/>
    </xf>
    <xf numFmtId="1" fontId="20" fillId="0" borderId="28" xfId="0" applyNumberFormat="1" applyFont="1" applyBorder="1" applyAlignment="1">
      <alignment vertical="center"/>
    </xf>
    <xf numFmtId="1" fontId="20" fillId="0" borderId="11" xfId="0" applyNumberFormat="1" applyFont="1" applyBorder="1" applyAlignment="1">
      <alignment vertical="center"/>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29"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5"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5"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38" xfId="1" applyFont="1" applyBorder="1" applyAlignment="1">
      <alignment horizontal="center"/>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5" fillId="0" borderId="1" xfId="12" applyNumberFormat="1" applyFont="1" applyBorder="1" applyAlignment="1">
      <alignment horizontal="center" vertical="center"/>
    </xf>
    <xf numFmtId="0" fontId="43" fillId="0" borderId="8" xfId="12" applyFont="1" applyBorder="1" applyAlignment="1">
      <alignment vertical="center"/>
    </xf>
    <xf numFmtId="0" fontId="43" fillId="0" borderId="9" xfId="12" applyFont="1" applyBorder="1" applyAlignment="1">
      <alignment vertical="center"/>
    </xf>
    <xf numFmtId="0" fontId="43"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5" fillId="0" borderId="1" xfId="12" applyFont="1" applyBorder="1" applyAlignment="1">
      <alignment horizontal="center" vertical="center"/>
    </xf>
    <xf numFmtId="0" fontId="25" fillId="0" borderId="11" xfId="12" applyFont="1" applyBorder="1" applyAlignment="1">
      <alignment horizontal="center" vertical="center"/>
    </xf>
    <xf numFmtId="0" fontId="12" fillId="0" borderId="29" xfId="0" applyFont="1" applyBorder="1" applyAlignment="1">
      <alignment horizontal="center" vertical="center"/>
    </xf>
    <xf numFmtId="0" fontId="25" fillId="0" borderId="1" xfId="12" applyFont="1" applyBorder="1" applyAlignment="1">
      <alignment horizontal="center" vertical="center"/>
    </xf>
    <xf numFmtId="0" fontId="3" fillId="20" borderId="0" xfId="12" applyFont="1" applyFill="1" applyAlignment="1">
      <alignment horizontal="center" vertical="center" wrapText="1"/>
    </xf>
    <xf numFmtId="0" fontId="25" fillId="0" borderId="4" xfId="12" applyFont="1" applyBorder="1" applyAlignment="1">
      <alignment horizontal="center" vertical="center"/>
    </xf>
    <xf numFmtId="17" fontId="25" fillId="0" borderId="4" xfId="12" applyNumberFormat="1" applyFont="1" applyBorder="1" applyAlignment="1">
      <alignment horizontal="center" vertical="center"/>
    </xf>
    <xf numFmtId="0" fontId="45" fillId="0" borderId="1" xfId="15" applyFont="1" applyBorder="1" applyAlignment="1">
      <alignment horizontal="center" vertical="center" wrapText="1"/>
    </xf>
    <xf numFmtId="0" fontId="47" fillId="0" borderId="1" xfId="15" applyFont="1" applyBorder="1" applyAlignment="1">
      <alignment horizontal="center" vertical="center"/>
    </xf>
    <xf numFmtId="0" fontId="47" fillId="0" borderId="27" xfId="15" applyFont="1" applyBorder="1" applyAlignment="1">
      <alignment horizontal="center" vertical="center"/>
    </xf>
    <xf numFmtId="17" fontId="45" fillId="0" borderId="1" xfId="15" applyNumberFormat="1" applyFont="1" applyBorder="1" applyAlignment="1">
      <alignment horizontal="center"/>
    </xf>
    <xf numFmtId="0" fontId="47" fillId="0" borderId="1" xfId="15" applyFont="1" applyBorder="1" applyAlignment="1">
      <alignment horizontal="center"/>
    </xf>
    <xf numFmtId="0" fontId="47" fillId="0" borderId="27" xfId="15" applyFont="1" applyBorder="1" applyAlignment="1">
      <alignment horizontal="center"/>
    </xf>
    <xf numFmtId="0" fontId="48" fillId="0" borderId="22" xfId="15" applyFont="1" applyBorder="1"/>
    <xf numFmtId="0" fontId="48" fillId="0" borderId="0" xfId="15" applyFont="1" applyAlignment="1">
      <alignment vertical="center"/>
    </xf>
    <xf numFmtId="9" fontId="49"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9" fillId="0" borderId="1" xfId="16" applyFont="1" applyBorder="1" applyAlignment="1">
      <alignment horizontal="center" vertical="center" wrapText="1"/>
    </xf>
    <xf numFmtId="9" fontId="49" fillId="0" borderId="1" xfId="16" applyFont="1" applyBorder="1" applyAlignment="1">
      <alignment horizontal="center"/>
    </xf>
    <xf numFmtId="1" fontId="12" fillId="17" borderId="12" xfId="0" applyNumberFormat="1" applyFont="1" applyFill="1" applyBorder="1" applyAlignment="1">
      <alignment vertical="center"/>
    </xf>
    <xf numFmtId="9" fontId="49" fillId="0" borderId="28" xfId="16" applyFont="1" applyBorder="1" applyAlignment="1">
      <alignment horizontal="center"/>
    </xf>
    <xf numFmtId="0" fontId="13" fillId="12" borderId="13" xfId="0" applyFont="1" applyFill="1" applyBorder="1" applyAlignment="1">
      <alignment horizontal="center" vertical="center" textRotation="90" wrapText="1"/>
    </xf>
    <xf numFmtId="14" fontId="37"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38" fontId="7" fillId="6" borderId="1"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9" fontId="7" fillId="0" borderId="2"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1"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7" fillId="0" borderId="1" xfId="2" applyFont="1" applyBorder="1" applyAlignment="1">
      <alignment horizontal="left"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7" fillId="6" borderId="1" xfId="0" applyNumberFormat="1"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0" borderId="1" xfId="2"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1" xfId="0" applyFont="1" applyBorder="1" applyAlignment="1">
      <alignment horizontal="left"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8" fillId="0" borderId="1" xfId="2" applyFont="1" applyBorder="1" applyAlignment="1">
      <alignment horizontal="center" vertical="center"/>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7" xfId="0" applyFont="1" applyFill="1" applyBorder="1" applyAlignment="1">
      <alignment horizontal="center" vertical="center" textRotation="90" wrapText="1"/>
    </xf>
    <xf numFmtId="10" fontId="8" fillId="0" borderId="1"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7" fillId="0" borderId="1" xfId="0" applyFont="1" applyFill="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57"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xf>
    <xf numFmtId="0" fontId="7" fillId="0" borderId="57" xfId="0" applyFont="1" applyBorder="1" applyAlignment="1">
      <alignment horizontal="center" vertical="center"/>
    </xf>
    <xf numFmtId="0" fontId="7" fillId="0" borderId="12" xfId="0" applyFont="1" applyBorder="1" applyAlignment="1">
      <alignment horizontal="center" vertical="center"/>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3" xfId="0" applyFont="1" applyBorder="1" applyAlignment="1">
      <alignment horizontal="center" vertical="center" wrapText="1"/>
    </xf>
    <xf numFmtId="0" fontId="7" fillId="0" borderId="1"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3" xfId="0" applyFont="1" applyFill="1" applyBorder="1" applyAlignment="1">
      <alignment horizontal="center" vertical="center" wrapText="1"/>
    </xf>
    <xf numFmtId="0" fontId="7" fillId="0" borderId="2" xfId="0" applyFont="1" applyFill="1" applyBorder="1" applyAlignment="1">
      <alignment horizontal="left" vertical="center" wrapText="1"/>
    </xf>
    <xf numFmtId="0" fontId="7" fillId="0"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6"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9" fontId="8" fillId="0" borderId="1" xfId="1"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7" fillId="0" borderId="1" xfId="0" applyNumberFormat="1" applyFont="1" applyBorder="1" applyAlignment="1">
      <alignment horizontal="left" vertical="center" wrapText="1"/>
    </xf>
    <xf numFmtId="49" fontId="9" fillId="0" borderId="2" xfId="0" applyNumberFormat="1" applyFont="1" applyBorder="1" applyAlignment="1">
      <alignment horizontal="left" vertical="center" wrapText="1"/>
    </xf>
    <xf numFmtId="0" fontId="8" fillId="0" borderId="1" xfId="0" applyFont="1" applyBorder="1" applyAlignment="1">
      <alignment horizontal="left" vertical="center" wrapText="1"/>
    </xf>
    <xf numFmtId="0" fontId="8" fillId="3" borderId="1"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49" fontId="9"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0" borderId="0" xfId="0" applyFont="1" applyBorder="1" applyAlignment="1">
      <alignment horizontal="center" vertical="center" wrapText="1"/>
    </xf>
    <xf numFmtId="0" fontId="5" fillId="0" borderId="1" xfId="0" applyFont="1" applyBorder="1" applyAlignment="1">
      <alignment horizontal="center"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37" xfId="0" applyFont="1" applyFill="1" applyBorder="1" applyAlignment="1">
      <alignment horizontal="center" vertical="center" wrapText="1"/>
    </xf>
    <xf numFmtId="0" fontId="5" fillId="6" borderId="59" xfId="0" applyFont="1" applyFill="1" applyBorder="1" applyAlignment="1">
      <alignment horizontal="center" vertical="center" wrapText="1"/>
    </xf>
    <xf numFmtId="0" fontId="5" fillId="6" borderId="38" xfId="0" applyFont="1" applyFill="1" applyBorder="1" applyAlignment="1">
      <alignment horizontal="center" vertical="center" wrapText="1"/>
    </xf>
    <xf numFmtId="0" fontId="24" fillId="0" borderId="4" xfId="0" applyFont="1" applyBorder="1" applyAlignment="1">
      <alignment horizontal="center" vertical="center" wrapText="1"/>
    </xf>
    <xf numFmtId="0" fontId="24" fillId="0" borderId="1" xfId="0" applyFont="1" applyBorder="1" applyAlignment="1">
      <alignment horizontal="center" vertical="center" wrapText="1"/>
    </xf>
    <xf numFmtId="0" fontId="29"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1" fillId="0" borderId="1" xfId="0"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13" fillId="12" borderId="8"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4" fillId="0" borderId="0" xfId="0" applyFont="1" applyAlignment="1">
      <alignment horizont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5"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1"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7" xfId="0" applyNumberFormat="1" applyFont="1" applyBorder="1" applyAlignment="1">
      <alignment horizontal="center" vertical="center"/>
    </xf>
    <xf numFmtId="1" fontId="5" fillId="0" borderId="12" xfId="0" applyNumberFormat="1" applyFont="1" applyBorder="1" applyAlignment="1">
      <alignment horizontal="center" vertical="center"/>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38" fontId="5" fillId="6" borderId="1" xfId="0" applyNumberFormat="1" applyFont="1" applyFill="1" applyBorder="1" applyAlignment="1">
      <alignment horizontal="justify"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5" fillId="6" borderId="1" xfId="0" applyNumberFormat="1" applyFont="1" applyFill="1" applyBorder="1" applyAlignment="1">
      <alignmen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6"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0" xfId="0" applyFont="1" applyAlignment="1">
      <alignment horizontal="center" vertical="center" wrapText="1"/>
    </xf>
    <xf numFmtId="0" fontId="41" fillId="0" borderId="14"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2" xfId="0" applyFont="1" applyBorder="1" applyAlignment="1">
      <alignment horizontal="center" vertical="center" wrapText="1"/>
    </xf>
    <xf numFmtId="0" fontId="9" fillId="0" borderId="1" xfId="0" applyFont="1" applyBorder="1" applyAlignment="1">
      <alignment horizontal="center" vertical="center" wrapText="1"/>
    </xf>
    <xf numFmtId="9" fontId="7" fillId="0" borderId="1" xfId="0" applyNumberFormat="1"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7" fillId="0" borderId="1" xfId="0" applyNumberFormat="1" applyFont="1" applyBorder="1" applyAlignment="1">
      <alignment horizontal="left"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9" xfId="0" applyFont="1" applyBorder="1" applyAlignment="1">
      <alignment horizontal="center" vertical="center" wrapText="1"/>
    </xf>
    <xf numFmtId="0" fontId="41" fillId="0" borderId="10" xfId="0" applyFont="1" applyBorder="1" applyAlignment="1">
      <alignment horizontal="center" vertical="center" wrapText="1"/>
    </xf>
    <xf numFmtId="0" fontId="42"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10" fontId="7" fillId="0" borderId="3"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44" xfId="15" applyFont="1" applyBorder="1" applyAlignment="1">
      <alignment horizontal="center" vertical="center"/>
    </xf>
    <xf numFmtId="0" fontId="45" fillId="0" borderId="9" xfId="15" applyFont="1" applyBorder="1" applyAlignment="1">
      <alignment horizontal="center" vertical="center"/>
    </xf>
    <xf numFmtId="0" fontId="45" fillId="0" borderId="33" xfId="15" applyFont="1" applyBorder="1" applyAlignment="1">
      <alignment horizontal="center" vertical="center"/>
    </xf>
    <xf numFmtId="0" fontId="6" fillId="0" borderId="42" xfId="0" applyFont="1" applyBorder="1" applyAlignment="1">
      <alignment horizontal="center"/>
    </xf>
    <xf numFmtId="0" fontId="6" fillId="0" borderId="43"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32" xfId="0" applyFont="1" applyBorder="1" applyAlignment="1">
      <alignment horizontal="center"/>
    </xf>
    <xf numFmtId="0" fontId="6" fillId="0" borderId="32"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6" fillId="0" borderId="45" xfId="15" applyFont="1" applyBorder="1" applyAlignment="1">
      <alignment horizontal="center" vertical="center"/>
    </xf>
    <xf numFmtId="0" fontId="46" fillId="0" borderId="6" xfId="15" applyFont="1" applyBorder="1" applyAlignment="1">
      <alignment horizontal="center" vertical="center"/>
    </xf>
    <xf numFmtId="0" fontId="46" fillId="0" borderId="7" xfId="15" applyFont="1" applyBorder="1" applyAlignment="1">
      <alignment horizontal="center" vertical="center"/>
    </xf>
    <xf numFmtId="0" fontId="46" fillId="0" borderId="44" xfId="15" applyFont="1" applyBorder="1" applyAlignment="1">
      <alignment horizontal="center" vertical="center"/>
    </xf>
    <xf numFmtId="0" fontId="46" fillId="0" borderId="9" xfId="15" applyFont="1" applyBorder="1" applyAlignment="1">
      <alignment horizontal="center" vertical="center"/>
    </xf>
    <xf numFmtId="0" fontId="46" fillId="0" borderId="10" xfId="15" applyFont="1" applyBorder="1" applyAlignment="1">
      <alignment horizontal="center" vertical="center"/>
    </xf>
    <xf numFmtId="0" fontId="12" fillId="0" borderId="13" xfId="0" applyFont="1" applyBorder="1" applyAlignment="1">
      <alignment horizontal="center" vertical="center"/>
    </xf>
    <xf numFmtId="0" fontId="12" fillId="0" borderId="0" xfId="0" applyFont="1" applyAlignment="1">
      <alignment horizontal="center" vertical="center"/>
    </xf>
    <xf numFmtId="0" fontId="12" fillId="0" borderId="14"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48" xfId="0" applyFont="1" applyBorder="1" applyAlignment="1">
      <alignment horizontal="center" vertical="center"/>
    </xf>
    <xf numFmtId="0" fontId="12" fillId="0" borderId="12" xfId="0" applyFont="1" applyBorder="1" applyAlignment="1">
      <alignment horizontal="center" vertical="center"/>
    </xf>
    <xf numFmtId="0" fontId="47" fillId="0" borderId="45" xfId="15" applyFont="1" applyBorder="1" applyAlignment="1">
      <alignment horizontal="center" vertical="center"/>
    </xf>
    <xf numFmtId="0" fontId="47" fillId="0" borderId="7" xfId="15" applyFont="1" applyBorder="1" applyAlignment="1">
      <alignment horizontal="center" vertical="center"/>
    </xf>
    <xf numFmtId="0" fontId="47" fillId="0" borderId="44" xfId="15" applyFont="1" applyBorder="1" applyAlignment="1">
      <alignment horizontal="center" vertical="center"/>
    </xf>
    <xf numFmtId="0" fontId="47" fillId="0" borderId="10" xfId="15" applyFont="1" applyBorder="1" applyAlignment="1">
      <alignment horizontal="center" vertical="center"/>
    </xf>
    <xf numFmtId="173" fontId="47" fillId="0" borderId="11" xfId="15" applyNumberFormat="1" applyFont="1" applyBorder="1" applyAlignment="1">
      <alignment horizontal="center" vertical="center"/>
    </xf>
    <xf numFmtId="173" fontId="47" fillId="0" borderId="12" xfId="15" applyNumberFormat="1" applyFont="1" applyBorder="1" applyAlignment="1">
      <alignment horizontal="center" vertical="center"/>
    </xf>
    <xf numFmtId="0" fontId="47" fillId="0" borderId="11" xfId="15" applyFont="1" applyBorder="1" applyAlignment="1">
      <alignment horizontal="center" vertical="center"/>
    </xf>
    <xf numFmtId="0" fontId="47" fillId="0" borderId="12" xfId="15" applyFont="1" applyBorder="1" applyAlignment="1">
      <alignment horizontal="center" vertical="center"/>
    </xf>
    <xf numFmtId="0" fontId="47" fillId="0" borderId="5" xfId="15" applyFont="1" applyBorder="1" applyAlignment="1">
      <alignment horizontal="center" vertical="center"/>
    </xf>
    <xf numFmtId="0" fontId="47" fillId="0" borderId="8" xfId="15" applyFont="1" applyBorder="1" applyAlignment="1">
      <alignment horizontal="center" vertical="center"/>
    </xf>
    <xf numFmtId="0" fontId="12" fillId="0" borderId="39"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7" xfId="0" applyNumberFormat="1" applyFont="1" applyBorder="1" applyAlignment="1">
      <alignment horizontal="center" vertical="center"/>
    </xf>
    <xf numFmtId="1" fontId="12" fillId="0" borderId="38" xfId="0" applyNumberFormat="1" applyFont="1" applyBorder="1" applyAlignment="1">
      <alignment horizontal="center" vertical="center"/>
    </xf>
    <xf numFmtId="0" fontId="47" fillId="0" borderId="63" xfId="15" applyFont="1" applyBorder="1" applyAlignment="1">
      <alignment horizontal="center" vertical="center"/>
    </xf>
    <xf numFmtId="0" fontId="47" fillId="0" borderId="3" xfId="15" applyFont="1" applyBorder="1" applyAlignment="1">
      <alignment horizontal="center" vertical="center"/>
    </xf>
    <xf numFmtId="0" fontId="47" fillId="0" borderId="26" xfId="15" applyFont="1" applyBorder="1" applyAlignment="1">
      <alignment horizontal="center" vertical="center"/>
    </xf>
    <xf numFmtId="0" fontId="12" fillId="0" borderId="45" xfId="0" applyFont="1" applyBorder="1" applyAlignment="1">
      <alignment horizontal="center" vertical="center"/>
    </xf>
    <xf numFmtId="0" fontId="12" fillId="0" borderId="7" xfId="0" applyFont="1" applyBorder="1" applyAlignment="1">
      <alignment horizontal="center" vertical="center"/>
    </xf>
    <xf numFmtId="0" fontId="12" fillId="0" borderId="44"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8" fillId="0" borderId="59" xfId="15" applyFont="1" applyBorder="1" applyAlignment="1">
      <alignment horizontal="center" vertical="center"/>
    </xf>
    <xf numFmtId="0" fontId="48" fillId="0" borderId="54"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49" fillId="0" borderId="36" xfId="15" applyFont="1" applyBorder="1" applyAlignment="1">
      <alignment horizontal="left" vertical="center" wrapText="1"/>
    </xf>
    <xf numFmtId="0" fontId="49" fillId="0" borderId="43" xfId="15" applyFont="1" applyBorder="1" applyAlignment="1">
      <alignment horizontal="left" vertical="center" wrapText="1"/>
    </xf>
    <xf numFmtId="0" fontId="49" fillId="0" borderId="53" xfId="15" applyFont="1" applyBorder="1" applyAlignment="1">
      <alignment horizontal="left" vertical="center" wrapText="1"/>
    </xf>
    <xf numFmtId="0" fontId="12" fillId="0" borderId="64" xfId="0" applyFont="1" applyBorder="1" applyAlignment="1">
      <alignment horizontal="center" vertical="center"/>
    </xf>
    <xf numFmtId="0" fontId="12" fillId="0" borderId="62" xfId="0" applyFont="1" applyBorder="1" applyAlignment="1">
      <alignment horizontal="center" vertical="center"/>
    </xf>
    <xf numFmtId="0" fontId="12" fillId="0" borderId="35"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8" xfId="0" applyNumberFormat="1" applyFont="1" applyBorder="1" applyAlignment="1">
      <alignment horizontal="center" vertical="center"/>
    </xf>
    <xf numFmtId="1" fontId="12" fillId="0" borderId="49"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4"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7" xfId="0" applyFont="1" applyBorder="1" applyAlignment="1">
      <alignment horizontal="center" vertical="center"/>
    </xf>
    <xf numFmtId="0" fontId="12" fillId="0" borderId="54" xfId="0" applyFont="1" applyBorder="1" applyAlignment="1">
      <alignment horizontal="center" vertical="center"/>
    </xf>
    <xf numFmtId="0" fontId="20" fillId="0" borderId="55" xfId="0" applyFont="1" applyBorder="1" applyAlignment="1">
      <alignment horizontal="left" vertical="center" wrapText="1"/>
    </xf>
    <xf numFmtId="0" fontId="20" fillId="0" borderId="56" xfId="0" applyFont="1" applyBorder="1" applyAlignment="1">
      <alignment horizontal="left" vertical="center" wrapText="1"/>
    </xf>
    <xf numFmtId="0" fontId="20" fillId="0" borderId="2" xfId="0" applyFont="1" applyBorder="1" applyAlignment="1">
      <alignment horizontal="left" vertical="center" wrapText="1"/>
    </xf>
    <xf numFmtId="0" fontId="20" fillId="0" borderId="26" xfId="0" applyFont="1" applyBorder="1" applyAlignment="1">
      <alignment horizontal="left" vertical="center" wrapText="1"/>
    </xf>
    <xf numFmtId="0" fontId="20" fillId="0" borderId="52" xfId="0" applyFont="1" applyBorder="1" applyAlignment="1">
      <alignment horizontal="left" vertical="center" wrapText="1"/>
    </xf>
    <xf numFmtId="0" fontId="20" fillId="0" borderId="20" xfId="0" applyFont="1" applyBorder="1" applyAlignment="1">
      <alignment horizontal="left" vertical="center" wrapText="1"/>
    </xf>
    <xf numFmtId="0" fontId="20" fillId="0" borderId="51" xfId="0" applyFont="1" applyBorder="1" applyAlignment="1">
      <alignment horizontal="left" vertical="center" wrapText="1"/>
    </xf>
    <xf numFmtId="0" fontId="20" fillId="0" borderId="2" xfId="0" applyFont="1" applyBorder="1" applyAlignment="1">
      <alignment horizontal="center" vertical="center"/>
    </xf>
    <xf numFmtId="0" fontId="20"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9" fillId="0" borderId="50" xfId="15" applyFont="1" applyBorder="1" applyAlignment="1">
      <alignment horizontal="left" vertical="center" wrapText="1"/>
    </xf>
    <xf numFmtId="0" fontId="20" fillId="0" borderId="30" xfId="0" applyFont="1" applyBorder="1" applyAlignment="1">
      <alignment horizontal="left" vertical="center" wrapText="1"/>
    </xf>
    <xf numFmtId="0" fontId="20" fillId="0" borderId="0" xfId="0" applyFont="1" applyAlignment="1">
      <alignment horizontal="left" vertical="top"/>
    </xf>
    <xf numFmtId="0" fontId="20" fillId="0" borderId="2" xfId="0" applyFont="1" applyBorder="1" applyAlignment="1">
      <alignment horizontal="center" vertical="center" wrapText="1"/>
    </xf>
    <xf numFmtId="0" fontId="20" fillId="0" borderId="26" xfId="0" applyFont="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20"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69" fontId="38" fillId="0" borderId="2" xfId="14" applyNumberFormat="1" applyBorder="1" applyAlignment="1">
      <alignment horizontal="right" wrapText="1"/>
    </xf>
    <xf numFmtId="169" fontId="38"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8" fillId="0" borderId="17" xfId="12" applyFont="1" applyBorder="1" applyAlignment="1">
      <alignment horizontal="center" vertical="center"/>
    </xf>
    <xf numFmtId="0" fontId="28" fillId="0" borderId="15" xfId="12" applyFont="1" applyBorder="1" applyAlignment="1">
      <alignment horizontal="center" vertical="center"/>
    </xf>
    <xf numFmtId="0" fontId="28" fillId="0" borderId="16" xfId="12" applyFont="1" applyBorder="1" applyAlignment="1">
      <alignment horizontal="center" vertical="center"/>
    </xf>
    <xf numFmtId="0" fontId="28" fillId="0" borderId="22" xfId="12" applyFont="1" applyBorder="1" applyAlignment="1">
      <alignment horizontal="center" vertical="center"/>
    </xf>
    <xf numFmtId="0" fontId="28" fillId="0" borderId="0" xfId="12" applyFont="1" applyAlignment="1">
      <alignment horizontal="center" vertical="center"/>
    </xf>
    <xf numFmtId="0" fontId="28"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4" fillId="0" borderId="2" xfId="12" applyNumberFormat="1" applyFont="1" applyBorder="1" applyAlignment="1">
      <alignment horizontal="center" vertical="center"/>
    </xf>
    <xf numFmtId="0" fontId="34" fillId="0" borderId="3" xfId="12" applyFont="1" applyBorder="1" applyAlignment="1">
      <alignment horizontal="center" vertical="center"/>
    </xf>
    <xf numFmtId="0" fontId="34" fillId="0" borderId="4" xfId="12" applyFont="1" applyBorder="1" applyAlignment="1">
      <alignment horizontal="center" vertical="center"/>
    </xf>
    <xf numFmtId="0" fontId="43" fillId="0" borderId="45" xfId="12" applyFont="1" applyBorder="1" applyAlignment="1">
      <alignment horizontal="center" vertical="center"/>
    </xf>
    <xf numFmtId="0" fontId="43" fillId="0" borderId="6" xfId="12" applyFont="1" applyBorder="1" applyAlignment="1">
      <alignment horizontal="center" vertical="center"/>
    </xf>
    <xf numFmtId="0" fontId="43" fillId="0" borderId="7" xfId="12" applyFont="1" applyBorder="1" applyAlignment="1">
      <alignment horizontal="center" vertical="center"/>
    </xf>
    <xf numFmtId="0" fontId="43" fillId="0" borderId="44" xfId="12" applyFont="1" applyBorder="1" applyAlignment="1">
      <alignment horizontal="center" vertical="center"/>
    </xf>
    <xf numFmtId="0" fontId="43" fillId="0" borderId="9" xfId="12" applyFont="1" applyBorder="1" applyAlignment="1">
      <alignment horizontal="center" vertical="center"/>
    </xf>
    <xf numFmtId="0" fontId="43" fillId="0" borderId="10" xfId="12" applyFont="1" applyBorder="1" applyAlignment="1">
      <alignment horizontal="center" vertical="center"/>
    </xf>
    <xf numFmtId="49" fontId="26" fillId="0" borderId="1" xfId="12" applyNumberFormat="1" applyFont="1" applyBorder="1" applyAlignment="1">
      <alignment horizontal="center" vertical="center" shrinkToFit="1"/>
    </xf>
    <xf numFmtId="49" fontId="26" fillId="0" borderId="27" xfId="12" applyNumberFormat="1" applyFont="1" applyBorder="1" applyAlignment="1">
      <alignment horizontal="center" vertical="center" shrinkToFit="1"/>
    </xf>
    <xf numFmtId="0" fontId="36" fillId="0" borderId="22" xfId="12" applyFont="1" applyBorder="1" applyAlignment="1">
      <alignment horizontal="center" vertical="center"/>
    </xf>
    <xf numFmtId="0" fontId="36" fillId="0" borderId="0" xfId="12" applyFont="1" applyAlignment="1">
      <alignment horizontal="center" vertical="center"/>
    </xf>
    <xf numFmtId="0" fontId="36" fillId="0" borderId="21"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6" fillId="0" borderId="17" xfId="12" applyFont="1" applyBorder="1" applyAlignment="1">
      <alignment horizontal="center" vertical="center"/>
    </xf>
    <xf numFmtId="0" fontId="36" fillId="0" borderId="15" xfId="12" applyFont="1" applyBorder="1" applyAlignment="1">
      <alignment horizontal="center" vertical="center"/>
    </xf>
    <xf numFmtId="0" fontId="36" fillId="0" borderId="16" xfId="12" applyFont="1" applyBorder="1" applyAlignment="1">
      <alignment horizontal="center" vertical="center"/>
    </xf>
    <xf numFmtId="0" fontId="10" fillId="14" borderId="1"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9"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27" fillId="20" borderId="15" xfId="12" applyFont="1" applyFill="1" applyBorder="1" applyAlignment="1">
      <alignment horizontal="center" vertical="center" wrapText="1"/>
    </xf>
    <xf numFmtId="0" fontId="27" fillId="20" borderId="16" xfId="12" applyFont="1" applyFill="1" applyBorder="1" applyAlignment="1">
      <alignment horizontal="center" vertical="center" wrapText="1"/>
    </xf>
    <xf numFmtId="0" fontId="27" fillId="20" borderId="24" xfId="12" applyFont="1" applyFill="1" applyBorder="1" applyAlignment="1">
      <alignment horizontal="center" vertical="center" wrapText="1"/>
    </xf>
    <xf numFmtId="0" fontId="27"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10" fillId="14" borderId="65" xfId="7" applyFont="1" applyFill="1" applyBorder="1" applyAlignment="1">
      <alignment horizontal="center" vertical="center" wrapText="1"/>
    </xf>
    <xf numFmtId="0" fontId="10" fillId="14" borderId="27" xfId="7"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3" fillId="0" borderId="22" xfId="12" applyFont="1" applyBorder="1" applyAlignment="1">
      <alignment horizontal="center" vertical="center"/>
    </xf>
    <xf numFmtId="0" fontId="43" fillId="0" borderId="0" xfId="12" applyFont="1" applyAlignment="1">
      <alignment horizontal="center" vertical="center"/>
    </xf>
    <xf numFmtId="0" fontId="43" fillId="0" borderId="14" xfId="12" applyFont="1" applyBorder="1" applyAlignment="1">
      <alignment horizontal="center" vertical="center"/>
    </xf>
    <xf numFmtId="49" fontId="26" fillId="0" borderId="11" xfId="12" applyNumberFormat="1" applyFont="1" applyBorder="1" applyAlignment="1">
      <alignment horizontal="center" vertical="center" shrinkToFit="1"/>
    </xf>
    <xf numFmtId="49" fontId="26" fillId="0" borderId="41" xfId="12" applyNumberFormat="1" applyFont="1" applyBorder="1" applyAlignment="1">
      <alignment horizontal="center" vertical="center" shrinkToFit="1"/>
    </xf>
    <xf numFmtId="0" fontId="43" fillId="0" borderId="60" xfId="12" applyFont="1" applyBorder="1" applyAlignment="1">
      <alignment horizontal="center" vertical="center"/>
    </xf>
    <xf numFmtId="0" fontId="43" fillId="0" borderId="61" xfId="12" applyFont="1" applyBorder="1" applyAlignment="1">
      <alignment horizontal="center" vertical="center"/>
    </xf>
    <xf numFmtId="0" fontId="43" fillId="0" borderId="62" xfId="12" applyFont="1" applyBorder="1" applyAlignment="1">
      <alignment horizontal="center" vertical="center"/>
    </xf>
    <xf numFmtId="0" fontId="3" fillId="0" borderId="17" xfId="12" applyFont="1" applyBorder="1" applyAlignment="1">
      <alignment horizontal="center" vertical="center" wrapText="1"/>
    </xf>
    <xf numFmtId="0" fontId="3" fillId="0" borderId="15" xfId="12" applyFont="1" applyBorder="1" applyAlignment="1">
      <alignment horizontal="center" vertical="center" wrapText="1"/>
    </xf>
    <xf numFmtId="0" fontId="3" fillId="0" borderId="16" xfId="12" applyFont="1" applyBorder="1" applyAlignment="1">
      <alignment horizontal="center" vertical="center" wrapText="1"/>
    </xf>
    <xf numFmtId="0" fontId="3" fillId="0" borderId="23" xfId="12" applyFont="1" applyBorder="1" applyAlignment="1">
      <alignment horizontal="center" vertical="center" wrapText="1"/>
    </xf>
    <xf numFmtId="0" fontId="3" fillId="0" borderId="24" xfId="12" applyFont="1" applyBorder="1" applyAlignment="1">
      <alignment horizontal="center" vertical="center" wrapText="1"/>
    </xf>
    <xf numFmtId="0" fontId="3" fillId="0" borderId="25" xfId="12" applyFont="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7" fillId="18" borderId="2" xfId="7" applyNumberFormat="1" applyFont="1" applyFill="1" applyBorder="1" applyAlignment="1">
      <alignment horizontal="center" vertical="center"/>
    </xf>
    <xf numFmtId="14" fontId="37" fillId="18" borderId="3" xfId="7" applyNumberFormat="1" applyFont="1" applyFill="1" applyBorder="1" applyAlignment="1">
      <alignment horizontal="center" vertical="center"/>
    </xf>
    <xf numFmtId="14" fontId="37" fillId="18" borderId="4" xfId="7" applyNumberFormat="1" applyFont="1" applyFill="1" applyBorder="1" applyAlignment="1">
      <alignment horizontal="center" vertical="center"/>
    </xf>
    <xf numFmtId="0" fontId="43" fillId="0" borderId="17" xfId="12" applyFont="1" applyBorder="1" applyAlignment="1">
      <alignment horizontal="center" vertical="center"/>
    </xf>
    <xf numFmtId="0" fontId="43" fillId="0" borderId="15" xfId="12" applyFont="1" applyBorder="1" applyAlignment="1">
      <alignment horizontal="center" vertical="center"/>
    </xf>
    <xf numFmtId="0" fontId="43" fillId="0" borderId="16" xfId="12" applyFont="1" applyBorder="1" applyAlignment="1">
      <alignment horizontal="center" vertical="center"/>
    </xf>
    <xf numFmtId="0" fontId="43" fillId="0" borderId="23" xfId="12" applyFont="1" applyBorder="1" applyAlignment="1">
      <alignment horizontal="center" vertical="center"/>
    </xf>
    <xf numFmtId="0" fontId="43" fillId="0" borderId="24" xfId="12" applyFont="1" applyBorder="1" applyAlignment="1">
      <alignment horizontal="center" vertical="center"/>
    </xf>
    <xf numFmtId="0" fontId="43" fillId="0" borderId="25" xfId="12" applyFont="1" applyBorder="1" applyAlignment="1">
      <alignment horizontal="center" vertical="center"/>
    </xf>
    <xf numFmtId="0" fontId="36" fillId="0" borderId="23" xfId="12" applyFont="1" applyBorder="1" applyAlignment="1">
      <alignment horizontal="center" vertical="center"/>
    </xf>
    <xf numFmtId="0" fontId="36" fillId="0" borderId="24" xfId="12" applyFont="1" applyBorder="1" applyAlignment="1">
      <alignment horizontal="center" vertical="center"/>
    </xf>
    <xf numFmtId="0" fontId="36" fillId="0" borderId="25" xfId="12" applyFont="1" applyBorder="1" applyAlignment="1">
      <alignment horizontal="center" vertical="center"/>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3"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1" xfId="7" applyFont="1" applyFill="1" applyBorder="1" applyAlignment="1">
      <alignment horizontal="center" vertical="center" wrapText="1"/>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27" fillId="20" borderId="17" xfId="12" applyFont="1" applyFill="1" applyBorder="1" applyAlignment="1">
      <alignment horizontal="center" vertical="center" wrapText="1"/>
    </xf>
    <xf numFmtId="0" fontId="27" fillId="20" borderId="23" xfId="12" applyFont="1" applyFill="1" applyBorder="1" applyAlignment="1">
      <alignment horizontal="center" vertical="center" wrapText="1"/>
    </xf>
    <xf numFmtId="0" fontId="43" fillId="0" borderId="5" xfId="12" applyFont="1" applyBorder="1" applyAlignment="1">
      <alignment horizontal="center" vertical="center"/>
    </xf>
    <xf numFmtId="0" fontId="25" fillId="0" borderId="6" xfId="12" applyFont="1" applyBorder="1" applyAlignment="1">
      <alignment horizontal="center" vertical="center"/>
    </xf>
    <xf numFmtId="0" fontId="25" fillId="0" borderId="7" xfId="12" applyFont="1" applyBorder="1" applyAlignment="1">
      <alignment horizontal="center" vertical="center"/>
    </xf>
    <xf numFmtId="17" fontId="25" fillId="0" borderId="9" xfId="12" applyNumberFormat="1" applyFont="1" applyBorder="1" applyAlignment="1">
      <alignment horizontal="center" vertical="center"/>
    </xf>
    <xf numFmtId="17" fontId="25" fillId="0" borderId="10" xfId="12" applyNumberFormat="1" applyFont="1" applyBorder="1" applyAlignment="1">
      <alignment horizontal="center" vertical="center"/>
    </xf>
    <xf numFmtId="0" fontId="43" fillId="0" borderId="58" xfId="12" applyFont="1" applyBorder="1" applyAlignment="1">
      <alignment horizontal="center" vertical="center"/>
    </xf>
    <xf numFmtId="0" fontId="25" fillId="14" borderId="22" xfId="12" applyFont="1" applyFill="1" applyBorder="1" applyAlignment="1">
      <alignment horizontal="center" vertical="center" wrapText="1"/>
    </xf>
    <xf numFmtId="0" fontId="25" fillId="14" borderId="0" xfId="12" applyFont="1" applyFill="1" applyAlignment="1">
      <alignment horizontal="center" vertical="center" wrapText="1"/>
    </xf>
    <xf numFmtId="0" fontId="25" fillId="14" borderId="21" xfId="12" applyFont="1" applyFill="1" applyBorder="1" applyAlignment="1">
      <alignment horizontal="center" vertical="center" wrapText="1"/>
    </xf>
    <xf numFmtId="0" fontId="25" fillId="14" borderId="23" xfId="12" applyFont="1" applyFill="1" applyBorder="1" applyAlignment="1">
      <alignment horizontal="center" vertical="center" wrapText="1"/>
    </xf>
    <xf numFmtId="0" fontId="25" fillId="14" borderId="24" xfId="12" applyFont="1" applyFill="1" applyBorder="1" applyAlignment="1">
      <alignment horizontal="center" vertical="center" wrapText="1"/>
    </xf>
    <xf numFmtId="0" fontId="25"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7" fillId="6" borderId="46" xfId="12" applyFont="1" applyFill="1" applyBorder="1" applyAlignment="1">
      <alignment horizontal="justify" vertical="top" wrapText="1"/>
    </xf>
    <xf numFmtId="0" fontId="27" fillId="6" borderId="40" xfId="12" applyFont="1" applyFill="1" applyBorder="1" applyAlignment="1">
      <alignment horizontal="justify" vertical="top" wrapText="1"/>
    </xf>
    <xf numFmtId="0" fontId="27" fillId="6" borderId="47" xfId="12" applyFont="1" applyFill="1" applyBorder="1" applyAlignment="1">
      <alignment horizontal="justify" vertical="top" wrapText="1"/>
    </xf>
    <xf numFmtId="0" fontId="3" fillId="6" borderId="46" xfId="12" applyFont="1" applyFill="1" applyBorder="1" applyAlignment="1">
      <alignment horizontal="justify" vertical="top" wrapText="1"/>
    </xf>
    <xf numFmtId="0" fontId="2" fillId="6" borderId="40" xfId="12" applyFill="1" applyBorder="1" applyAlignment="1">
      <alignment horizontal="justify" vertical="top" wrapText="1"/>
    </xf>
    <xf numFmtId="0" fontId="2" fillId="6" borderId="47" xfId="12" applyFill="1" applyBorder="1" applyAlignment="1">
      <alignment horizontal="justify" vertical="top" wrapText="1"/>
    </xf>
    <xf numFmtId="0" fontId="0" fillId="6" borderId="46" xfId="12" applyFont="1" applyFill="1" applyBorder="1" applyAlignment="1">
      <alignment horizontal="justify" vertical="top" wrapText="1"/>
    </xf>
    <xf numFmtId="38" fontId="8" fillId="0" borderId="1" xfId="2" applyNumberFormat="1" applyFont="1" applyBorder="1" applyAlignment="1">
      <alignment horizontal="right" vertical="center"/>
    </xf>
    <xf numFmtId="0" fontId="7" fillId="18" borderId="1" xfId="2" applyFont="1" applyFill="1" applyBorder="1" applyAlignment="1">
      <alignment horizontal="center" vertical="center"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9"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1" fillId="0" borderId="0" xfId="0" applyFont="1" applyAlignment="1">
      <alignment wrapText="1"/>
    </xf>
    <xf numFmtId="169" fontId="3" fillId="0" borderId="1" xfId="0" applyNumberFormat="1" applyFont="1" applyBorder="1" applyAlignment="1">
      <alignment horizontal="righ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169" fontId="3" fillId="0" borderId="1" xfId="0" applyNumberFormat="1" applyFont="1" applyBorder="1" applyAlignment="1">
      <alignment wrapText="1"/>
    </xf>
    <xf numFmtId="0" fontId="18" fillId="0" borderId="1" xfId="2" applyFont="1" applyBorder="1" applyAlignment="1">
      <alignment horizontal="center" wrapText="1"/>
    </xf>
    <xf numFmtId="0" fontId="12" fillId="0" borderId="1" xfId="0" applyFont="1" applyBorder="1" applyAlignment="1">
      <alignment horizontal="center" wrapText="1"/>
    </xf>
    <xf numFmtId="38" fontId="18" fillId="0" borderId="1" xfId="2" applyNumberFormat="1" applyFont="1" applyBorder="1" applyAlignment="1">
      <alignment horizontal="center" wrapText="1"/>
    </xf>
    <xf numFmtId="176" fontId="21" fillId="0" borderId="1" xfId="0" applyNumberFormat="1" applyFont="1" applyBorder="1" applyAlignment="1">
      <alignment wrapText="1"/>
    </xf>
    <xf numFmtId="0" fontId="12" fillId="0" borderId="1" xfId="0" applyFont="1" applyBorder="1" applyAlignment="1">
      <alignment wrapText="1"/>
    </xf>
    <xf numFmtId="15" fontId="18" fillId="0" borderId="1" xfId="2" applyNumberFormat="1" applyFont="1" applyBorder="1" applyAlignment="1">
      <alignment wrapText="1"/>
    </xf>
    <xf numFmtId="176" fontId="18" fillId="0" borderId="3" xfId="5" applyNumberFormat="1" applyFont="1" applyBorder="1" applyAlignment="1">
      <alignment wrapText="1"/>
    </xf>
    <xf numFmtId="171" fontId="51" fillId="16" borderId="1" xfId="0" applyNumberFormat="1" applyFont="1" applyFill="1" applyBorder="1" applyAlignment="1">
      <alignment horizontal="right" wrapText="1"/>
    </xf>
    <xf numFmtId="49" fontId="18" fillId="0" borderId="1" xfId="5" applyNumberFormat="1" applyFont="1" applyBorder="1" applyAlignment="1">
      <alignment horizontal="right"/>
    </xf>
    <xf numFmtId="176" fontId="18" fillId="0" borderId="2" xfId="5" applyNumberFormat="1" applyFont="1" applyBorder="1" applyAlignment="1">
      <alignment wrapText="1"/>
    </xf>
    <xf numFmtId="176" fontId="18" fillId="0" borderId="4" xfId="5" applyNumberFormat="1" applyFont="1" applyBorder="1" applyAlignment="1">
      <alignment wrapText="1"/>
    </xf>
    <xf numFmtId="14" fontId="7" fillId="0" borderId="1" xfId="0" applyNumberFormat="1" applyFont="1" applyBorder="1" applyAlignment="1">
      <alignment horizontal="center" vertical="center" wrapText="1"/>
    </xf>
  </cellXfs>
  <cellStyles count="17">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7" xfId="13" xr:uid="{00000000-0005-0000-0000-00000D000000}"/>
    <cellStyle name="Normal 3 9" xfId="7" xr:uid="{00000000-0005-0000-0000-00000E000000}"/>
    <cellStyle name="Porcentaje" xfId="1" builtinId="5"/>
    <cellStyle name="Porcentaje 3" xfId="16" xr:uid="{00000000-0005-0000-0000-000010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(Formato!$F$229:$G$229,Formato!$H$229:$I$229)</c:f>
              <c:strCache>
                <c:ptCount val="3"/>
                <c:pt idx="0">
                  <c:v>Programado</c:v>
                </c:pt>
                <c:pt idx="2">
                  <c:v>Ejecutado</c:v>
                </c:pt>
              </c:strCache>
            </c:strRef>
          </c:cat>
          <c:val>
            <c:numRef>
              <c:f>(Formato!$F$230:$G$230,Formato!$H$230:$I$230)</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344562480"/>
        <c:axId val="-344568464"/>
      </c:barChart>
      <c:catAx>
        <c:axId val="-3445624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4568464"/>
        <c:crosses val="autoZero"/>
        <c:auto val="0"/>
        <c:lblAlgn val="ctr"/>
        <c:lblOffset val="100"/>
        <c:tickMarkSkip val="1"/>
        <c:noMultiLvlLbl val="0"/>
      </c:catAx>
      <c:valAx>
        <c:axId val="-3445684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45624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(Formato!$E$162:$F$162,Formato!$G$162:$H$162)</c:f>
              <c:strCache>
                <c:ptCount val="3"/>
                <c:pt idx="0">
                  <c:v>Programado</c:v>
                </c:pt>
                <c:pt idx="2">
                  <c:v>Ejecutado</c:v>
                </c:pt>
              </c:strCache>
            </c:strRef>
          </c:cat>
          <c:val>
            <c:numRef>
              <c:f>(Formato!$E$163:$F$163,Formato!$G$163:$H$163)</c:f>
              <c:numCache>
                <c:formatCode>0.00%</c:formatCode>
                <c:ptCount val="4"/>
                <c:pt idx="0">
                  <c:v>0.54159999999999997</c:v>
                </c:pt>
                <c:pt idx="2">
                  <c:v>0.65639999999999998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344565200"/>
        <c:axId val="-344569552"/>
      </c:barChart>
      <c:catAx>
        <c:axId val="-3445652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4569552"/>
        <c:crosses val="autoZero"/>
        <c:auto val="0"/>
        <c:lblAlgn val="ctr"/>
        <c:lblOffset val="100"/>
        <c:tickMarkSkip val="1"/>
        <c:noMultiLvlLbl val="0"/>
      </c:catAx>
      <c:valAx>
        <c:axId val="-3445695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45652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(Formato!$F$198:$G$198,Formato!$H$198:$I$198)</c:f>
              <c:strCache>
                <c:ptCount val="3"/>
                <c:pt idx="0">
                  <c:v>Programado</c:v>
                </c:pt>
                <c:pt idx="2">
                  <c:v>Ejecutado</c:v>
                </c:pt>
              </c:strCache>
            </c:strRef>
          </c:cat>
          <c:val>
            <c:numRef>
              <c:f>(Formato!$F$199:$G$199,Formato!$H$199:$I$199)</c:f>
              <c:numCache>
                <c:formatCode>0.00%</c:formatCode>
                <c:ptCount val="4"/>
                <c:pt idx="0">
                  <c:v>0.4889</c:v>
                </c:pt>
                <c:pt idx="2">
                  <c:v>0.55049999999999999</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344576080"/>
        <c:axId val="-344567376"/>
      </c:barChart>
      <c:catAx>
        <c:axId val="-3445760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4567376"/>
        <c:crosses val="autoZero"/>
        <c:auto val="0"/>
        <c:lblAlgn val="ctr"/>
        <c:lblOffset val="100"/>
        <c:tickMarkSkip val="1"/>
        <c:noMultiLvlLbl val="0"/>
      </c:catAx>
      <c:valAx>
        <c:axId val="-344567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45760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(Formato!$E$244:$F$244,Formato!$G$244:$H$244)</c:f>
              <c:strCache>
                <c:ptCount val="3"/>
                <c:pt idx="0">
                  <c:v>Programado</c:v>
                </c:pt>
                <c:pt idx="2">
                  <c:v>Ejecutado</c:v>
                </c:pt>
              </c:strCache>
            </c:strRef>
          </c:cat>
          <c:val>
            <c:numRef>
              <c:f>(Formato!$E$245:$F$245,Formato!$G$245:$H$245)</c:f>
              <c:numCache>
                <c:formatCode>0.00%</c:formatCode>
                <c:ptCount val="4"/>
                <c:pt idx="0">
                  <c:v>0.64019999999999999</c:v>
                </c:pt>
                <c:pt idx="2">
                  <c:v>0.69079999999999997</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344564112"/>
        <c:axId val="-344563024"/>
      </c:barChart>
      <c:catAx>
        <c:axId val="-34456411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4563024"/>
        <c:crosses val="autoZero"/>
        <c:auto val="0"/>
        <c:lblAlgn val="ctr"/>
        <c:lblOffset val="100"/>
        <c:tickMarkSkip val="1"/>
        <c:noMultiLvlLbl val="0"/>
      </c:catAx>
      <c:valAx>
        <c:axId val="-3445630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45641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(Formato!$F$262:$G$262,Formato!$H$262:$I$262)</c:f>
              <c:strCache>
                <c:ptCount val="3"/>
                <c:pt idx="0">
                  <c:v>Programado</c:v>
                </c:pt>
                <c:pt idx="2">
                  <c:v>Ejecutado</c:v>
                </c:pt>
              </c:strCache>
            </c:strRef>
          </c:cat>
          <c:val>
            <c:numRef>
              <c:f>(Formato!$F$263:$G$263,Formato!$H$280:$I$280)</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344574992"/>
        <c:axId val="-344571728"/>
      </c:barChart>
      <c:catAx>
        <c:axId val="-3445749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4571728"/>
        <c:crosses val="autoZero"/>
        <c:auto val="0"/>
        <c:lblAlgn val="ctr"/>
        <c:lblOffset val="100"/>
        <c:tickMarkSkip val="1"/>
        <c:noMultiLvlLbl val="0"/>
      </c:catAx>
      <c:valAx>
        <c:axId val="-3445717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45749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Formato!$B$150:$D$155</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Formato!$H$150:$H$155</c:f>
              <c:numCache>
                <c:formatCode>0.00%</c:formatCode>
                <c:ptCount val="6"/>
                <c:pt idx="0">
                  <c:v>0.65639999999999998</c:v>
                </c:pt>
                <c:pt idx="1">
                  <c:v>0.55049999999999999</c:v>
                </c:pt>
                <c:pt idx="2" formatCode="0%">
                  <c:v>1</c:v>
                </c:pt>
                <c:pt idx="3">
                  <c:v>0.69079999999999997</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344571184"/>
        <c:axId val="-344569008"/>
      </c:barChart>
      <c:catAx>
        <c:axId val="-3445711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4569008"/>
        <c:crosses val="autoZero"/>
        <c:auto val="1"/>
        <c:lblAlgn val="ctr"/>
        <c:lblOffset val="100"/>
        <c:noMultiLvlLbl val="0"/>
      </c:catAx>
      <c:valAx>
        <c:axId val="-34456900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45711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2.jpeg"/><Relationship Id="rId3" Type="http://schemas.openxmlformats.org/officeDocument/2006/relationships/image" Target="../media/image17.jpeg"/><Relationship Id="rId7" Type="http://schemas.openxmlformats.org/officeDocument/2006/relationships/image" Target="../media/image21.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0.jpeg"/><Relationship Id="rId5" Type="http://schemas.openxmlformats.org/officeDocument/2006/relationships/image" Target="../media/image19.jpeg"/><Relationship Id="rId10" Type="http://schemas.openxmlformats.org/officeDocument/2006/relationships/image" Target="../media/image24.jpeg"/><Relationship Id="rId4" Type="http://schemas.openxmlformats.org/officeDocument/2006/relationships/image" Target="../media/image18.jpeg"/><Relationship Id="rId9" Type="http://schemas.openxmlformats.org/officeDocument/2006/relationships/image" Target="../media/image2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0.jpeg"/><Relationship Id="rId13" Type="http://schemas.openxmlformats.org/officeDocument/2006/relationships/image" Target="../media/image35.jpeg"/><Relationship Id="rId3" Type="http://schemas.openxmlformats.org/officeDocument/2006/relationships/image" Target="../media/image25.jpeg"/><Relationship Id="rId7" Type="http://schemas.openxmlformats.org/officeDocument/2006/relationships/image" Target="../media/image29.jpeg"/><Relationship Id="rId12" Type="http://schemas.openxmlformats.org/officeDocument/2006/relationships/image" Target="../media/image34.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8.jpeg"/><Relationship Id="rId11" Type="http://schemas.openxmlformats.org/officeDocument/2006/relationships/image" Target="../media/image33.jpeg"/><Relationship Id="rId5" Type="http://schemas.openxmlformats.org/officeDocument/2006/relationships/image" Target="../media/image27.jpeg"/><Relationship Id="rId10" Type="http://schemas.openxmlformats.org/officeDocument/2006/relationships/image" Target="../media/image32.jpeg"/><Relationship Id="rId4" Type="http://schemas.openxmlformats.org/officeDocument/2006/relationships/image" Target="../media/image26.jpeg"/><Relationship Id="rId9" Type="http://schemas.openxmlformats.org/officeDocument/2006/relationships/image" Target="../media/image31.jpeg"/><Relationship Id="rId14" Type="http://schemas.openxmlformats.org/officeDocument/2006/relationships/image" Target="../media/image3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2.jpeg"/><Relationship Id="rId13" Type="http://schemas.openxmlformats.org/officeDocument/2006/relationships/image" Target="../media/image47.jpeg"/><Relationship Id="rId18" Type="http://schemas.openxmlformats.org/officeDocument/2006/relationships/image" Target="../media/image52.jpeg"/><Relationship Id="rId3" Type="http://schemas.openxmlformats.org/officeDocument/2006/relationships/image" Target="../media/image37.jpeg"/><Relationship Id="rId7" Type="http://schemas.openxmlformats.org/officeDocument/2006/relationships/image" Target="../media/image41.jpeg"/><Relationship Id="rId12" Type="http://schemas.openxmlformats.org/officeDocument/2006/relationships/image" Target="../media/image46.jpeg"/><Relationship Id="rId17" Type="http://schemas.openxmlformats.org/officeDocument/2006/relationships/image" Target="../media/image51.jpeg"/><Relationship Id="rId2" Type="http://schemas.openxmlformats.org/officeDocument/2006/relationships/image" Target="../media/image8.png"/><Relationship Id="rId16" Type="http://schemas.openxmlformats.org/officeDocument/2006/relationships/image" Target="../media/image50.jpeg"/><Relationship Id="rId20" Type="http://schemas.openxmlformats.org/officeDocument/2006/relationships/image" Target="../media/image54.jpeg"/><Relationship Id="rId1" Type="http://schemas.openxmlformats.org/officeDocument/2006/relationships/image" Target="../media/image7.jpeg"/><Relationship Id="rId6" Type="http://schemas.openxmlformats.org/officeDocument/2006/relationships/image" Target="../media/image40.jpeg"/><Relationship Id="rId11" Type="http://schemas.openxmlformats.org/officeDocument/2006/relationships/image" Target="../media/image45.jpeg"/><Relationship Id="rId5" Type="http://schemas.openxmlformats.org/officeDocument/2006/relationships/image" Target="../media/image39.jpeg"/><Relationship Id="rId15" Type="http://schemas.openxmlformats.org/officeDocument/2006/relationships/image" Target="../media/image49.jpeg"/><Relationship Id="rId10" Type="http://schemas.openxmlformats.org/officeDocument/2006/relationships/image" Target="../media/image44.jpeg"/><Relationship Id="rId19" Type="http://schemas.openxmlformats.org/officeDocument/2006/relationships/image" Target="../media/image53.jpeg"/><Relationship Id="rId4" Type="http://schemas.openxmlformats.org/officeDocument/2006/relationships/image" Target="../media/image38.jpeg"/><Relationship Id="rId9" Type="http://schemas.openxmlformats.org/officeDocument/2006/relationships/image" Target="../media/image43.jpeg"/><Relationship Id="rId14" Type="http://schemas.openxmlformats.org/officeDocument/2006/relationships/image" Target="../media/image48.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0.jpeg"/><Relationship Id="rId13" Type="http://schemas.openxmlformats.org/officeDocument/2006/relationships/image" Target="../media/image65.jpeg"/><Relationship Id="rId18" Type="http://schemas.openxmlformats.org/officeDocument/2006/relationships/image" Target="../media/image70.jpeg"/><Relationship Id="rId26" Type="http://schemas.openxmlformats.org/officeDocument/2006/relationships/image" Target="../media/image78.jpeg"/><Relationship Id="rId39" Type="http://schemas.openxmlformats.org/officeDocument/2006/relationships/image" Target="../media/image91.jpeg"/><Relationship Id="rId3" Type="http://schemas.openxmlformats.org/officeDocument/2006/relationships/image" Target="../media/image55.jpeg"/><Relationship Id="rId21" Type="http://schemas.openxmlformats.org/officeDocument/2006/relationships/image" Target="../media/image73.jpeg"/><Relationship Id="rId34" Type="http://schemas.openxmlformats.org/officeDocument/2006/relationships/image" Target="../media/image86.jpeg"/><Relationship Id="rId7" Type="http://schemas.openxmlformats.org/officeDocument/2006/relationships/image" Target="../media/image59.jpeg"/><Relationship Id="rId12" Type="http://schemas.openxmlformats.org/officeDocument/2006/relationships/image" Target="../media/image64.jpeg"/><Relationship Id="rId17" Type="http://schemas.openxmlformats.org/officeDocument/2006/relationships/image" Target="../media/image69.jpeg"/><Relationship Id="rId25" Type="http://schemas.openxmlformats.org/officeDocument/2006/relationships/image" Target="../media/image77.jpeg"/><Relationship Id="rId33" Type="http://schemas.openxmlformats.org/officeDocument/2006/relationships/image" Target="../media/image85.jpeg"/><Relationship Id="rId38" Type="http://schemas.openxmlformats.org/officeDocument/2006/relationships/image" Target="../media/image90.jpeg"/><Relationship Id="rId2" Type="http://schemas.openxmlformats.org/officeDocument/2006/relationships/image" Target="../media/image8.png"/><Relationship Id="rId16" Type="http://schemas.openxmlformats.org/officeDocument/2006/relationships/image" Target="../media/image68.jpeg"/><Relationship Id="rId20" Type="http://schemas.openxmlformats.org/officeDocument/2006/relationships/image" Target="../media/image72.jpeg"/><Relationship Id="rId29" Type="http://schemas.openxmlformats.org/officeDocument/2006/relationships/image" Target="../media/image81.jpeg"/><Relationship Id="rId1" Type="http://schemas.openxmlformats.org/officeDocument/2006/relationships/image" Target="../media/image7.jpeg"/><Relationship Id="rId6" Type="http://schemas.openxmlformats.org/officeDocument/2006/relationships/image" Target="../media/image58.jpeg"/><Relationship Id="rId11" Type="http://schemas.openxmlformats.org/officeDocument/2006/relationships/image" Target="../media/image63.jpeg"/><Relationship Id="rId24" Type="http://schemas.openxmlformats.org/officeDocument/2006/relationships/image" Target="../media/image76.jpeg"/><Relationship Id="rId32" Type="http://schemas.openxmlformats.org/officeDocument/2006/relationships/image" Target="../media/image84.jpeg"/><Relationship Id="rId37" Type="http://schemas.openxmlformats.org/officeDocument/2006/relationships/image" Target="../media/image89.jpeg"/><Relationship Id="rId40" Type="http://schemas.openxmlformats.org/officeDocument/2006/relationships/image" Target="../media/image92.jpeg"/><Relationship Id="rId5" Type="http://schemas.openxmlformats.org/officeDocument/2006/relationships/image" Target="../media/image57.jpeg"/><Relationship Id="rId15" Type="http://schemas.openxmlformats.org/officeDocument/2006/relationships/image" Target="../media/image67.jpeg"/><Relationship Id="rId23" Type="http://schemas.openxmlformats.org/officeDocument/2006/relationships/image" Target="../media/image75.jpeg"/><Relationship Id="rId28" Type="http://schemas.openxmlformats.org/officeDocument/2006/relationships/image" Target="../media/image80.jpeg"/><Relationship Id="rId36" Type="http://schemas.openxmlformats.org/officeDocument/2006/relationships/image" Target="../media/image88.jpeg"/><Relationship Id="rId10" Type="http://schemas.openxmlformats.org/officeDocument/2006/relationships/image" Target="../media/image62.jpeg"/><Relationship Id="rId19" Type="http://schemas.openxmlformats.org/officeDocument/2006/relationships/image" Target="../media/image71.jpeg"/><Relationship Id="rId31" Type="http://schemas.openxmlformats.org/officeDocument/2006/relationships/image" Target="../media/image83.jpeg"/><Relationship Id="rId4" Type="http://schemas.openxmlformats.org/officeDocument/2006/relationships/image" Target="../media/image56.jpeg"/><Relationship Id="rId9" Type="http://schemas.openxmlformats.org/officeDocument/2006/relationships/image" Target="../media/image61.jpeg"/><Relationship Id="rId14" Type="http://schemas.openxmlformats.org/officeDocument/2006/relationships/image" Target="../media/image66.jpeg"/><Relationship Id="rId22" Type="http://schemas.openxmlformats.org/officeDocument/2006/relationships/image" Target="../media/image74.jpeg"/><Relationship Id="rId27" Type="http://schemas.openxmlformats.org/officeDocument/2006/relationships/image" Target="../media/image79.jpeg"/><Relationship Id="rId30" Type="http://schemas.openxmlformats.org/officeDocument/2006/relationships/image" Target="../media/image82.jpeg"/><Relationship Id="rId35" Type="http://schemas.openxmlformats.org/officeDocument/2006/relationships/image" Target="../media/image8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98.jpeg"/><Relationship Id="rId13" Type="http://schemas.openxmlformats.org/officeDocument/2006/relationships/image" Target="../media/image103.jpeg"/><Relationship Id="rId3" Type="http://schemas.openxmlformats.org/officeDocument/2006/relationships/image" Target="../media/image93.jpeg"/><Relationship Id="rId7" Type="http://schemas.openxmlformats.org/officeDocument/2006/relationships/image" Target="../media/image97.jpeg"/><Relationship Id="rId12" Type="http://schemas.openxmlformats.org/officeDocument/2006/relationships/image" Target="../media/image102.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96.jpeg"/><Relationship Id="rId11" Type="http://schemas.openxmlformats.org/officeDocument/2006/relationships/image" Target="../media/image101.jpeg"/><Relationship Id="rId5" Type="http://schemas.openxmlformats.org/officeDocument/2006/relationships/image" Target="../media/image95.jpeg"/><Relationship Id="rId10" Type="http://schemas.openxmlformats.org/officeDocument/2006/relationships/image" Target="../media/image100.jpeg"/><Relationship Id="rId4" Type="http://schemas.openxmlformats.org/officeDocument/2006/relationships/image" Target="../media/image94.jpeg"/><Relationship Id="rId9" Type="http://schemas.openxmlformats.org/officeDocument/2006/relationships/image" Target="../media/image99.jpeg"/><Relationship Id="rId14" Type="http://schemas.openxmlformats.org/officeDocument/2006/relationships/image" Target="../media/image104.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11.png"/><Relationship Id="rId13" Type="http://schemas.openxmlformats.org/officeDocument/2006/relationships/image" Target="../media/image116.png"/><Relationship Id="rId18" Type="http://schemas.openxmlformats.org/officeDocument/2006/relationships/image" Target="../media/image121.png"/><Relationship Id="rId3" Type="http://schemas.openxmlformats.org/officeDocument/2006/relationships/image" Target="../media/image106.png"/><Relationship Id="rId21" Type="http://schemas.openxmlformats.org/officeDocument/2006/relationships/image" Target="../media/image124.png"/><Relationship Id="rId7" Type="http://schemas.openxmlformats.org/officeDocument/2006/relationships/image" Target="../media/image110.png"/><Relationship Id="rId12" Type="http://schemas.openxmlformats.org/officeDocument/2006/relationships/image" Target="../media/image115.png"/><Relationship Id="rId17" Type="http://schemas.openxmlformats.org/officeDocument/2006/relationships/image" Target="../media/image120.png"/><Relationship Id="rId2" Type="http://schemas.openxmlformats.org/officeDocument/2006/relationships/image" Target="../media/image105.png"/><Relationship Id="rId16" Type="http://schemas.openxmlformats.org/officeDocument/2006/relationships/image" Target="../media/image119.png"/><Relationship Id="rId20" Type="http://schemas.openxmlformats.org/officeDocument/2006/relationships/image" Target="../media/image123.png"/><Relationship Id="rId1" Type="http://schemas.openxmlformats.org/officeDocument/2006/relationships/image" Target="../media/image7.jpeg"/><Relationship Id="rId6" Type="http://schemas.openxmlformats.org/officeDocument/2006/relationships/image" Target="../media/image109.png"/><Relationship Id="rId11" Type="http://schemas.openxmlformats.org/officeDocument/2006/relationships/image" Target="../media/image114.png"/><Relationship Id="rId5" Type="http://schemas.openxmlformats.org/officeDocument/2006/relationships/image" Target="../media/image108.png"/><Relationship Id="rId15" Type="http://schemas.openxmlformats.org/officeDocument/2006/relationships/image" Target="../media/image118.png"/><Relationship Id="rId10" Type="http://schemas.openxmlformats.org/officeDocument/2006/relationships/image" Target="../media/image113.png"/><Relationship Id="rId19" Type="http://schemas.openxmlformats.org/officeDocument/2006/relationships/image" Target="../media/image122.png"/><Relationship Id="rId4" Type="http://schemas.openxmlformats.org/officeDocument/2006/relationships/image" Target="../media/image107.png"/><Relationship Id="rId9" Type="http://schemas.openxmlformats.org/officeDocument/2006/relationships/image" Target="../media/image112.png"/><Relationship Id="rId14" Type="http://schemas.openxmlformats.org/officeDocument/2006/relationships/image" Target="../media/image117.png"/><Relationship Id="rId22" Type="http://schemas.openxmlformats.org/officeDocument/2006/relationships/image" Target="../media/image12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31.png"/><Relationship Id="rId13" Type="http://schemas.openxmlformats.org/officeDocument/2006/relationships/image" Target="../media/image136.png"/><Relationship Id="rId3" Type="http://schemas.openxmlformats.org/officeDocument/2006/relationships/image" Target="../media/image126.png"/><Relationship Id="rId7" Type="http://schemas.openxmlformats.org/officeDocument/2006/relationships/image" Target="../media/image130.png"/><Relationship Id="rId12" Type="http://schemas.openxmlformats.org/officeDocument/2006/relationships/image" Target="../media/image135.png"/><Relationship Id="rId2" Type="http://schemas.openxmlformats.org/officeDocument/2006/relationships/image" Target="../media/image105.png"/><Relationship Id="rId16" Type="http://schemas.openxmlformats.org/officeDocument/2006/relationships/image" Target="../media/image139.png"/><Relationship Id="rId1" Type="http://schemas.openxmlformats.org/officeDocument/2006/relationships/image" Target="../media/image7.jpeg"/><Relationship Id="rId6" Type="http://schemas.openxmlformats.org/officeDocument/2006/relationships/image" Target="../media/image129.png"/><Relationship Id="rId11" Type="http://schemas.openxmlformats.org/officeDocument/2006/relationships/image" Target="../media/image134.png"/><Relationship Id="rId5" Type="http://schemas.openxmlformats.org/officeDocument/2006/relationships/image" Target="../media/image128.png"/><Relationship Id="rId15" Type="http://schemas.openxmlformats.org/officeDocument/2006/relationships/image" Target="../media/image138.png"/><Relationship Id="rId10" Type="http://schemas.openxmlformats.org/officeDocument/2006/relationships/image" Target="../media/image133.png"/><Relationship Id="rId4" Type="http://schemas.openxmlformats.org/officeDocument/2006/relationships/image" Target="../media/image127.png"/><Relationship Id="rId9" Type="http://schemas.openxmlformats.org/officeDocument/2006/relationships/image" Target="../media/image132.png"/><Relationship Id="rId14" Type="http://schemas.openxmlformats.org/officeDocument/2006/relationships/image" Target="../media/image137.png"/></Relationships>
</file>

<file path=xl/drawings/drawing1.xml><?xml version="1.0" encoding="utf-8"?>
<xdr:wsDr xmlns:xdr="http://schemas.openxmlformats.org/drawingml/2006/spreadsheetDrawing" xmlns:a="http://schemas.openxmlformats.org/drawingml/2006/main">
  <xdr:twoCellAnchor>
    <xdr:from>
      <xdr:col>12</xdr:col>
      <xdr:colOff>11905</xdr:colOff>
      <xdr:row>227</xdr:row>
      <xdr:rowOff>0</xdr:rowOff>
    </xdr:from>
    <xdr:to>
      <xdr:col>19</xdr:col>
      <xdr:colOff>1142999</xdr:colOff>
      <xdr:row>235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160</xdr:row>
      <xdr:rowOff>44223</xdr:rowOff>
    </xdr:from>
    <xdr:to>
      <xdr:col>19</xdr:col>
      <xdr:colOff>1143000</xdr:colOff>
      <xdr:row>167</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197</xdr:row>
      <xdr:rowOff>83127</xdr:rowOff>
    </xdr:from>
    <xdr:to>
      <xdr:col>19</xdr:col>
      <xdr:colOff>1166812</xdr:colOff>
      <xdr:row>203</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242</xdr:row>
      <xdr:rowOff>23813</xdr:rowOff>
    </xdr:from>
    <xdr:to>
      <xdr:col>19</xdr:col>
      <xdr:colOff>1095376</xdr:colOff>
      <xdr:row>249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261</xdr:row>
      <xdr:rowOff>0</xdr:rowOff>
    </xdr:from>
    <xdr:to>
      <xdr:col>19</xdr:col>
      <xdr:colOff>1131094</xdr:colOff>
      <xdr:row>268</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145</xdr:row>
      <xdr:rowOff>269875</xdr:rowOff>
    </xdr:from>
    <xdr:to>
      <xdr:col>19</xdr:col>
      <xdr:colOff>1188736</xdr:colOff>
      <xdr:row>157</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655320</xdr:colOff>
      <xdr:row>353</xdr:row>
      <xdr:rowOff>152400</xdr:rowOff>
    </xdr:from>
    <xdr:to>
      <xdr:col>16</xdr:col>
      <xdr:colOff>1131570</xdr:colOff>
      <xdr:row>353</xdr:row>
      <xdr:rowOff>2240280</xdr:rowOff>
    </xdr:to>
    <xdr:pic>
      <xdr:nvPicPr>
        <xdr:cNvPr id="11" name="Imagen 10">
          <a:extLst>
            <a:ext uri="{FF2B5EF4-FFF2-40B4-BE49-F238E27FC236}">
              <a16:creationId xmlns:a16="http://schemas.microsoft.com/office/drawing/2014/main" id="{C41023B1-6B58-44F0-96A6-7A5245FCCF65}"/>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852160" y="413339280"/>
          <a:ext cx="9456420" cy="2087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3C9E37B0-BF71-496F-AF85-23DB5AF79DE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D147DFF1-F751-4094-9DCB-B36DF38DCA0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twoCellAnchor editAs="oneCell">
    <xdr:from>
      <xdr:col>10</xdr:col>
      <xdr:colOff>160936</xdr:colOff>
      <xdr:row>2</xdr:row>
      <xdr:rowOff>107620</xdr:rowOff>
    </xdr:from>
    <xdr:to>
      <xdr:col>10</xdr:col>
      <xdr:colOff>1025361</xdr:colOff>
      <xdr:row>3</xdr:row>
      <xdr:rowOff>317470</xdr:rowOff>
    </xdr:to>
    <xdr:pic>
      <xdr:nvPicPr>
        <xdr:cNvPr id="4" name="Imagen 3">
          <a:extLst>
            <a:ext uri="{FF2B5EF4-FFF2-40B4-BE49-F238E27FC236}">
              <a16:creationId xmlns:a16="http://schemas.microsoft.com/office/drawing/2014/main" id="{842B3D2D-B1B3-4377-9579-9E55B9A79DF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9205876" y="465760"/>
          <a:ext cx="864425" cy="644190"/>
        </a:xfrm>
        <a:prstGeom prst="rect">
          <a:avLst/>
        </a:prstGeom>
      </xdr:spPr>
    </xdr:pic>
    <xdr:clientData/>
  </xdr:twoCellAnchor>
  <xdr:twoCellAnchor editAs="oneCell">
    <xdr:from>
      <xdr:col>18</xdr:col>
      <xdr:colOff>151535</xdr:colOff>
      <xdr:row>2</xdr:row>
      <xdr:rowOff>109971</xdr:rowOff>
    </xdr:from>
    <xdr:to>
      <xdr:col>18</xdr:col>
      <xdr:colOff>994180</xdr:colOff>
      <xdr:row>4</xdr:row>
      <xdr:rowOff>5196</xdr:rowOff>
    </xdr:to>
    <xdr:pic>
      <xdr:nvPicPr>
        <xdr:cNvPr id="5" name="3 Imagen">
          <a:extLst>
            <a:ext uri="{FF2B5EF4-FFF2-40B4-BE49-F238E27FC236}">
              <a16:creationId xmlns:a16="http://schemas.microsoft.com/office/drawing/2014/main" id="{FA0C4B76-B729-498A-977D-DF6DACEAE455}"/>
            </a:ext>
          </a:extLst>
        </xdr:cNvPr>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16130675" y="468111"/>
          <a:ext cx="842645" cy="68008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F23FB8BD-6354-4600-8822-74E1D584AF3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9F68D36B-DEBC-466D-9AC1-A4EE83C9318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7</xdr:col>
      <xdr:colOff>326193</xdr:colOff>
      <xdr:row>5</xdr:row>
      <xdr:rowOff>76200</xdr:rowOff>
    </xdr:from>
    <xdr:to>
      <xdr:col>11</xdr:col>
      <xdr:colOff>524268</xdr:colOff>
      <xdr:row>18</xdr:row>
      <xdr:rowOff>41400</xdr:rowOff>
    </xdr:to>
    <xdr:pic>
      <xdr:nvPicPr>
        <xdr:cNvPr id="4" name="Imagen 3">
          <a:extLst>
            <a:ext uri="{FF2B5EF4-FFF2-40B4-BE49-F238E27FC236}">
              <a16:creationId xmlns:a16="http://schemas.microsoft.com/office/drawing/2014/main" id="{A40A886B-5549-4EB5-BDC6-33990F136E07}"/>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873553" y="1600200"/>
          <a:ext cx="3512775" cy="2540760"/>
        </a:xfrm>
        <a:prstGeom prst="rect">
          <a:avLst/>
        </a:prstGeom>
      </xdr:spPr>
    </xdr:pic>
    <xdr:clientData/>
  </xdr:twoCellAnchor>
  <xdr:twoCellAnchor editAs="oneCell">
    <xdr:from>
      <xdr:col>2</xdr:col>
      <xdr:colOff>69018</xdr:colOff>
      <xdr:row>22</xdr:row>
      <xdr:rowOff>38100</xdr:rowOff>
    </xdr:from>
    <xdr:to>
      <xdr:col>6</xdr:col>
      <xdr:colOff>429018</xdr:colOff>
      <xdr:row>34</xdr:row>
      <xdr:rowOff>308100</xdr:rowOff>
    </xdr:to>
    <xdr:pic>
      <xdr:nvPicPr>
        <xdr:cNvPr id="5" name="Imagen 4">
          <a:extLst>
            <a:ext uri="{FF2B5EF4-FFF2-40B4-BE49-F238E27FC236}">
              <a16:creationId xmlns:a16="http://schemas.microsoft.com/office/drawing/2014/main" id="{BCBBE7DF-9CBC-417A-A79F-4A87C481CD6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653978" y="4899660"/>
          <a:ext cx="3529920" cy="2548380"/>
        </a:xfrm>
        <a:prstGeom prst="rect">
          <a:avLst/>
        </a:prstGeom>
      </xdr:spPr>
    </xdr:pic>
    <xdr:clientData/>
  </xdr:twoCellAnchor>
  <xdr:twoCellAnchor editAs="oneCell">
    <xdr:from>
      <xdr:col>7</xdr:col>
      <xdr:colOff>266700</xdr:colOff>
      <xdr:row>21</xdr:row>
      <xdr:rowOff>173736</xdr:rowOff>
    </xdr:from>
    <xdr:to>
      <xdr:col>11</xdr:col>
      <xdr:colOff>464733</xdr:colOff>
      <xdr:row>34</xdr:row>
      <xdr:rowOff>253204</xdr:rowOff>
    </xdr:to>
    <xdr:pic>
      <xdr:nvPicPr>
        <xdr:cNvPr id="6" name="Imagen 5">
          <a:extLst>
            <a:ext uri="{FF2B5EF4-FFF2-40B4-BE49-F238E27FC236}">
              <a16:creationId xmlns:a16="http://schemas.microsoft.com/office/drawing/2014/main" id="{EBF10B01-AD7B-4890-89BE-F53EA349FC4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814060" y="4844796"/>
          <a:ext cx="3512733" cy="2548348"/>
        </a:xfrm>
        <a:prstGeom prst="rect">
          <a:avLst/>
        </a:prstGeom>
      </xdr:spPr>
    </xdr:pic>
    <xdr:clientData/>
  </xdr:twoCellAnchor>
  <xdr:twoCellAnchor editAs="oneCell">
    <xdr:from>
      <xdr:col>1</xdr:col>
      <xdr:colOff>631401</xdr:colOff>
      <xdr:row>37</xdr:row>
      <xdr:rowOff>163988</xdr:rowOff>
    </xdr:from>
    <xdr:to>
      <xdr:col>6</xdr:col>
      <xdr:colOff>469401</xdr:colOff>
      <xdr:row>50</xdr:row>
      <xdr:rowOff>156788</xdr:rowOff>
    </xdr:to>
    <xdr:pic>
      <xdr:nvPicPr>
        <xdr:cNvPr id="7" name="Imagen 6">
          <a:extLst>
            <a:ext uri="{FF2B5EF4-FFF2-40B4-BE49-F238E27FC236}">
              <a16:creationId xmlns:a16="http://schemas.microsoft.com/office/drawing/2014/main" id="{11675348-70FF-4619-A014-D1B36BF7518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423881" y="8439308"/>
          <a:ext cx="3800400" cy="2728380"/>
        </a:xfrm>
        <a:prstGeom prst="rect">
          <a:avLst/>
        </a:prstGeom>
      </xdr:spPr>
    </xdr:pic>
    <xdr:clientData/>
  </xdr:twoCellAnchor>
  <xdr:twoCellAnchor editAs="oneCell">
    <xdr:from>
      <xdr:col>7</xdr:col>
      <xdr:colOff>286575</xdr:colOff>
      <xdr:row>37</xdr:row>
      <xdr:rowOff>176099</xdr:rowOff>
    </xdr:from>
    <xdr:to>
      <xdr:col>11</xdr:col>
      <xdr:colOff>580650</xdr:colOff>
      <xdr:row>50</xdr:row>
      <xdr:rowOff>60899</xdr:rowOff>
    </xdr:to>
    <xdr:pic>
      <xdr:nvPicPr>
        <xdr:cNvPr id="8" name="Imagen 7">
          <a:extLst>
            <a:ext uri="{FF2B5EF4-FFF2-40B4-BE49-F238E27FC236}">
              <a16:creationId xmlns:a16="http://schemas.microsoft.com/office/drawing/2014/main" id="{1F4038D3-B8F1-48C2-9FF8-9CF10C10E7F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833935" y="8451419"/>
          <a:ext cx="3608775" cy="2620380"/>
        </a:xfrm>
        <a:prstGeom prst="rect">
          <a:avLst/>
        </a:prstGeom>
      </xdr:spPr>
    </xdr:pic>
    <xdr:clientData/>
  </xdr:twoCellAnchor>
  <xdr:twoCellAnchor editAs="oneCell">
    <xdr:from>
      <xdr:col>1</xdr:col>
      <xdr:colOff>562991</xdr:colOff>
      <xdr:row>5</xdr:row>
      <xdr:rowOff>95250</xdr:rowOff>
    </xdr:from>
    <xdr:to>
      <xdr:col>6</xdr:col>
      <xdr:colOff>158917</xdr:colOff>
      <xdr:row>18</xdr:row>
      <xdr:rowOff>58895</xdr:rowOff>
    </xdr:to>
    <xdr:pic>
      <xdr:nvPicPr>
        <xdr:cNvPr id="9" name="Imagen 8">
          <a:extLst>
            <a:ext uri="{FF2B5EF4-FFF2-40B4-BE49-F238E27FC236}">
              <a16:creationId xmlns:a16="http://schemas.microsoft.com/office/drawing/2014/main" id="{B67DEF02-1225-4E6B-88E5-BCFA1284241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355471" y="1619250"/>
          <a:ext cx="3558326" cy="2539205"/>
        </a:xfrm>
        <a:prstGeom prst="rect">
          <a:avLst/>
        </a:prstGeom>
      </xdr:spPr>
    </xdr:pic>
    <xdr:clientData/>
  </xdr:twoCellAnchor>
  <xdr:oneCellAnchor>
    <xdr:from>
      <xdr:col>1</xdr:col>
      <xdr:colOff>631401</xdr:colOff>
      <xdr:row>53</xdr:row>
      <xdr:rowOff>163988</xdr:rowOff>
    </xdr:from>
    <xdr:ext cx="3648000" cy="2736000"/>
    <xdr:pic>
      <xdr:nvPicPr>
        <xdr:cNvPr id="10" name="Imagen 9">
          <a:extLst>
            <a:ext uri="{FF2B5EF4-FFF2-40B4-BE49-F238E27FC236}">
              <a16:creationId xmlns:a16="http://schemas.microsoft.com/office/drawing/2014/main" id="{5E214DFD-A1E0-4E7B-87F4-50F5956AB875}"/>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423881" y="11746388"/>
          <a:ext cx="3648000" cy="2736000"/>
        </a:xfrm>
        <a:prstGeom prst="rect">
          <a:avLst/>
        </a:prstGeom>
      </xdr:spPr>
    </xdr:pic>
    <xdr:clientData/>
  </xdr:oneCellAnchor>
  <xdr:oneCellAnchor>
    <xdr:from>
      <xdr:col>7</xdr:col>
      <xdr:colOff>296100</xdr:colOff>
      <xdr:row>54</xdr:row>
      <xdr:rowOff>23699</xdr:rowOff>
    </xdr:from>
    <xdr:ext cx="3504000" cy="2628000"/>
    <xdr:pic>
      <xdr:nvPicPr>
        <xdr:cNvPr id="11" name="Imagen 10">
          <a:extLst>
            <a:ext uri="{FF2B5EF4-FFF2-40B4-BE49-F238E27FC236}">
              <a16:creationId xmlns:a16="http://schemas.microsoft.com/office/drawing/2014/main" id="{B8F5D4E1-2912-4512-81D5-3E3D8EC67EFD}"/>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843460" y="11796599"/>
          <a:ext cx="3504000" cy="262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128788</xdr:colOff>
      <xdr:row>5</xdr:row>
      <xdr:rowOff>97972</xdr:rowOff>
    </xdr:from>
    <xdr:to>
      <xdr:col>6</xdr:col>
      <xdr:colOff>537819</xdr:colOff>
      <xdr:row>18</xdr:row>
      <xdr:rowOff>126547</xdr:rowOff>
    </xdr:to>
    <xdr:pic>
      <xdr:nvPicPr>
        <xdr:cNvPr id="10" name="4 Imagen">
          <a:extLst>
            <a:ext uri="{FF2B5EF4-FFF2-40B4-BE49-F238E27FC236}">
              <a16:creationId xmlns:a16="http://schemas.microsoft.com/office/drawing/2014/main" id="{E0F2601E-F41E-47FC-9A26-1615005937C2}"/>
            </a:ext>
          </a:extLst>
        </xdr:cNvPr>
        <xdr:cNvPicPr>
          <a:picLocks noChangeAspect="1"/>
        </xdr:cNvPicPr>
      </xdr:nvPicPr>
      <xdr:blipFill>
        <a:blip xmlns:r="http://schemas.openxmlformats.org/officeDocument/2006/relationships" r:embed="rId3"/>
        <a:stretch>
          <a:fillRect/>
        </a:stretch>
      </xdr:blipFill>
      <xdr:spPr>
        <a:xfrm>
          <a:off x="379159" y="1534886"/>
          <a:ext cx="3457031" cy="2445204"/>
        </a:xfrm>
        <a:prstGeom prst="rect">
          <a:avLst/>
        </a:prstGeom>
      </xdr:spPr>
    </xdr:pic>
    <xdr:clientData/>
  </xdr:twoCellAnchor>
  <xdr:twoCellAnchor editAs="oneCell">
    <xdr:from>
      <xdr:col>8</xdr:col>
      <xdr:colOff>18571</xdr:colOff>
      <xdr:row>5</xdr:row>
      <xdr:rowOff>63954</xdr:rowOff>
    </xdr:from>
    <xdr:to>
      <xdr:col>11</xdr:col>
      <xdr:colOff>86607</xdr:colOff>
      <xdr:row>18</xdr:row>
      <xdr:rowOff>96067</xdr:rowOff>
    </xdr:to>
    <xdr:pic>
      <xdr:nvPicPr>
        <xdr:cNvPr id="11" name="8 Imagen">
          <a:extLst>
            <a:ext uri="{FF2B5EF4-FFF2-40B4-BE49-F238E27FC236}">
              <a16:creationId xmlns:a16="http://schemas.microsoft.com/office/drawing/2014/main" id="{C20401C0-B180-41EB-8DA1-F9FD0FF82F3A}"/>
            </a:ext>
          </a:extLst>
        </xdr:cNvPr>
        <xdr:cNvPicPr>
          <a:picLocks noChangeAspect="1"/>
        </xdr:cNvPicPr>
      </xdr:nvPicPr>
      <xdr:blipFill>
        <a:blip xmlns:r="http://schemas.openxmlformats.org/officeDocument/2006/relationships" r:embed="rId4"/>
        <a:stretch>
          <a:fillRect/>
        </a:stretch>
      </xdr:blipFill>
      <xdr:spPr>
        <a:xfrm>
          <a:off x="4557914" y="1500868"/>
          <a:ext cx="3420836" cy="2448742"/>
        </a:xfrm>
        <a:prstGeom prst="rect">
          <a:avLst/>
        </a:prstGeom>
      </xdr:spPr>
    </xdr:pic>
    <xdr:clientData/>
  </xdr:twoCellAnchor>
  <xdr:twoCellAnchor editAs="oneCell">
    <xdr:from>
      <xdr:col>1</xdr:col>
      <xdr:colOff>141514</xdr:colOff>
      <xdr:row>21</xdr:row>
      <xdr:rowOff>96451</xdr:rowOff>
    </xdr:from>
    <xdr:to>
      <xdr:col>6</xdr:col>
      <xdr:colOff>557605</xdr:colOff>
      <xdr:row>34</xdr:row>
      <xdr:rowOff>130964</xdr:rowOff>
    </xdr:to>
    <xdr:pic>
      <xdr:nvPicPr>
        <xdr:cNvPr id="12" name="10 Imagen">
          <a:extLst>
            <a:ext uri="{FF2B5EF4-FFF2-40B4-BE49-F238E27FC236}">
              <a16:creationId xmlns:a16="http://schemas.microsoft.com/office/drawing/2014/main" id="{F6B9B986-D464-4053-88F3-9F03FACE010B}"/>
            </a:ext>
          </a:extLst>
        </xdr:cNvPr>
        <xdr:cNvPicPr>
          <a:picLocks noChangeAspect="1"/>
        </xdr:cNvPicPr>
      </xdr:nvPicPr>
      <xdr:blipFill>
        <a:blip xmlns:r="http://schemas.openxmlformats.org/officeDocument/2006/relationships" r:embed="rId5"/>
        <a:stretch>
          <a:fillRect/>
        </a:stretch>
      </xdr:blipFill>
      <xdr:spPr>
        <a:xfrm>
          <a:off x="391885" y="4820851"/>
          <a:ext cx="3464091" cy="2451142"/>
        </a:xfrm>
        <a:prstGeom prst="rect">
          <a:avLst/>
        </a:prstGeom>
      </xdr:spPr>
    </xdr:pic>
    <xdr:clientData/>
  </xdr:twoCellAnchor>
  <xdr:twoCellAnchor editAs="oneCell">
    <xdr:from>
      <xdr:col>8</xdr:col>
      <xdr:colOff>694123</xdr:colOff>
      <xdr:row>21</xdr:row>
      <xdr:rowOff>74361</xdr:rowOff>
    </xdr:from>
    <xdr:to>
      <xdr:col>10</xdr:col>
      <xdr:colOff>215921</xdr:colOff>
      <xdr:row>34</xdr:row>
      <xdr:rowOff>108874</xdr:rowOff>
    </xdr:to>
    <xdr:pic>
      <xdr:nvPicPr>
        <xdr:cNvPr id="13" name="12 Imagen">
          <a:extLst>
            <a:ext uri="{FF2B5EF4-FFF2-40B4-BE49-F238E27FC236}">
              <a16:creationId xmlns:a16="http://schemas.microsoft.com/office/drawing/2014/main" id="{01CE9320-CBFC-4FF5-863E-E80597AD0466}"/>
            </a:ext>
          </a:extLst>
        </xdr:cNvPr>
        <xdr:cNvPicPr>
          <a:picLocks noChangeAspect="1"/>
        </xdr:cNvPicPr>
      </xdr:nvPicPr>
      <xdr:blipFill>
        <a:blip xmlns:r="http://schemas.openxmlformats.org/officeDocument/2006/relationships" r:embed="rId6"/>
        <a:stretch>
          <a:fillRect/>
        </a:stretch>
      </xdr:blipFill>
      <xdr:spPr>
        <a:xfrm>
          <a:off x="5233466" y="4798761"/>
          <a:ext cx="1949312" cy="2451142"/>
        </a:xfrm>
        <a:prstGeom prst="rect">
          <a:avLst/>
        </a:prstGeom>
      </xdr:spPr>
    </xdr:pic>
    <xdr:clientData/>
  </xdr:twoCellAnchor>
  <xdr:twoCellAnchor editAs="oneCell">
    <xdr:from>
      <xdr:col>3</xdr:col>
      <xdr:colOff>11206</xdr:colOff>
      <xdr:row>37</xdr:row>
      <xdr:rowOff>107977</xdr:rowOff>
    </xdr:from>
    <xdr:to>
      <xdr:col>5</xdr:col>
      <xdr:colOff>621254</xdr:colOff>
      <xdr:row>50</xdr:row>
      <xdr:rowOff>153377</xdr:rowOff>
    </xdr:to>
    <xdr:pic>
      <xdr:nvPicPr>
        <xdr:cNvPr id="14" name="14 Imagen">
          <a:extLst>
            <a:ext uri="{FF2B5EF4-FFF2-40B4-BE49-F238E27FC236}">
              <a16:creationId xmlns:a16="http://schemas.microsoft.com/office/drawing/2014/main" id="{E516A3F3-2422-4324-9F83-3CA51E105D0E}"/>
            </a:ext>
          </a:extLst>
        </xdr:cNvPr>
        <xdr:cNvPicPr>
          <a:picLocks noChangeAspect="1"/>
        </xdr:cNvPicPr>
      </xdr:nvPicPr>
      <xdr:blipFill>
        <a:blip xmlns:r="http://schemas.openxmlformats.org/officeDocument/2006/relationships" r:embed="rId7"/>
        <a:stretch>
          <a:fillRect/>
        </a:stretch>
      </xdr:blipFill>
      <xdr:spPr>
        <a:xfrm>
          <a:off x="1154206" y="7858606"/>
          <a:ext cx="1938105" cy="2451142"/>
        </a:xfrm>
        <a:prstGeom prst="rect">
          <a:avLst/>
        </a:prstGeom>
      </xdr:spPr>
    </xdr:pic>
    <xdr:clientData/>
  </xdr:twoCellAnchor>
  <xdr:twoCellAnchor editAs="oneCell">
    <xdr:from>
      <xdr:col>8</xdr:col>
      <xdr:colOff>749194</xdr:colOff>
      <xdr:row>37</xdr:row>
      <xdr:rowOff>107017</xdr:rowOff>
    </xdr:from>
    <xdr:to>
      <xdr:col>10</xdr:col>
      <xdr:colOff>270992</xdr:colOff>
      <xdr:row>50</xdr:row>
      <xdr:rowOff>152417</xdr:rowOff>
    </xdr:to>
    <xdr:pic>
      <xdr:nvPicPr>
        <xdr:cNvPr id="15" name="21 Imagen">
          <a:extLst>
            <a:ext uri="{FF2B5EF4-FFF2-40B4-BE49-F238E27FC236}">
              <a16:creationId xmlns:a16="http://schemas.microsoft.com/office/drawing/2014/main" id="{198D5043-B452-4137-8E73-7504A62D7DA7}"/>
            </a:ext>
          </a:extLst>
        </xdr:cNvPr>
        <xdr:cNvPicPr>
          <a:picLocks noChangeAspect="1"/>
        </xdr:cNvPicPr>
      </xdr:nvPicPr>
      <xdr:blipFill>
        <a:blip xmlns:r="http://schemas.openxmlformats.org/officeDocument/2006/relationships" r:embed="rId8"/>
        <a:stretch>
          <a:fillRect/>
        </a:stretch>
      </xdr:blipFill>
      <xdr:spPr>
        <a:xfrm>
          <a:off x="5288537" y="7857646"/>
          <a:ext cx="1949312" cy="2451142"/>
        </a:xfrm>
        <a:prstGeom prst="rect">
          <a:avLst/>
        </a:prstGeom>
      </xdr:spPr>
    </xdr:pic>
    <xdr:clientData/>
  </xdr:twoCellAnchor>
  <xdr:twoCellAnchor editAs="oneCell">
    <xdr:from>
      <xdr:col>1</xdr:col>
      <xdr:colOff>97972</xdr:colOff>
      <xdr:row>53</xdr:row>
      <xdr:rowOff>96611</xdr:rowOff>
    </xdr:from>
    <xdr:to>
      <xdr:col>6</xdr:col>
      <xdr:colOff>512299</xdr:colOff>
      <xdr:row>66</xdr:row>
      <xdr:rowOff>73597</xdr:rowOff>
    </xdr:to>
    <xdr:pic>
      <xdr:nvPicPr>
        <xdr:cNvPr id="28" name="Imagen 27">
          <a:extLst>
            <a:ext uri="{FF2B5EF4-FFF2-40B4-BE49-F238E27FC236}">
              <a16:creationId xmlns:a16="http://schemas.microsoft.com/office/drawing/2014/main" id="{B44F9A4B-F950-4A50-B34B-A521474F75D5}"/>
            </a:ext>
          </a:extLst>
        </xdr:cNvPr>
        <xdr:cNvPicPr>
          <a:picLocks noChangeAspect="1"/>
        </xdr:cNvPicPr>
      </xdr:nvPicPr>
      <xdr:blipFill>
        <a:blip xmlns:r="http://schemas.openxmlformats.org/officeDocument/2006/relationships" r:embed="rId9"/>
        <a:stretch>
          <a:fillRect/>
        </a:stretch>
      </xdr:blipFill>
      <xdr:spPr>
        <a:xfrm>
          <a:off x="348343" y="10895240"/>
          <a:ext cx="3462327" cy="2382728"/>
        </a:xfrm>
        <a:prstGeom prst="rect">
          <a:avLst/>
        </a:prstGeom>
      </xdr:spPr>
    </xdr:pic>
    <xdr:clientData/>
  </xdr:twoCellAnchor>
  <xdr:twoCellAnchor editAs="oneCell">
    <xdr:from>
      <xdr:col>8</xdr:col>
      <xdr:colOff>136152</xdr:colOff>
      <xdr:row>53</xdr:row>
      <xdr:rowOff>87086</xdr:rowOff>
    </xdr:from>
    <xdr:to>
      <xdr:col>11</xdr:col>
      <xdr:colOff>252962</xdr:colOff>
      <xdr:row>66</xdr:row>
      <xdr:rowOff>64072</xdr:rowOff>
    </xdr:to>
    <xdr:pic>
      <xdr:nvPicPr>
        <xdr:cNvPr id="29" name="Imagen 28">
          <a:extLst>
            <a:ext uri="{FF2B5EF4-FFF2-40B4-BE49-F238E27FC236}">
              <a16:creationId xmlns:a16="http://schemas.microsoft.com/office/drawing/2014/main" id="{5757B6AE-A987-45B2-99A6-F2978BFA110F}"/>
            </a:ext>
          </a:extLst>
        </xdr:cNvPr>
        <xdr:cNvPicPr>
          <a:picLocks noChangeAspect="1"/>
        </xdr:cNvPicPr>
      </xdr:nvPicPr>
      <xdr:blipFill>
        <a:blip xmlns:r="http://schemas.openxmlformats.org/officeDocument/2006/relationships" r:embed="rId10"/>
        <a:stretch>
          <a:fillRect/>
        </a:stretch>
      </xdr:blipFill>
      <xdr:spPr>
        <a:xfrm>
          <a:off x="4675495" y="10885715"/>
          <a:ext cx="3469610" cy="238272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48AEE44-61B0-4BE0-9910-E99B133C4AE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EBFBF82-2171-4002-B4EB-69CB2F06BD6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1</xdr:col>
      <xdr:colOff>220236</xdr:colOff>
      <xdr:row>72</xdr:row>
      <xdr:rowOff>95250</xdr:rowOff>
    </xdr:from>
    <xdr:to>
      <xdr:col>6</xdr:col>
      <xdr:colOff>475086</xdr:colOff>
      <xdr:row>85</xdr:row>
      <xdr:rowOff>138750</xdr:rowOff>
    </xdr:to>
    <xdr:pic>
      <xdr:nvPicPr>
        <xdr:cNvPr id="4" name="Imagen 3">
          <a:extLst>
            <a:ext uri="{FF2B5EF4-FFF2-40B4-BE49-F238E27FC236}">
              <a16:creationId xmlns:a16="http://schemas.microsoft.com/office/drawing/2014/main" id="{D9B43C53-60E7-4219-A966-C9D29CC94FC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86936" y="15327630"/>
          <a:ext cx="3447630" cy="2420940"/>
        </a:xfrm>
        <a:prstGeom prst="rect">
          <a:avLst/>
        </a:prstGeom>
      </xdr:spPr>
    </xdr:pic>
    <xdr:clientData/>
  </xdr:twoCellAnchor>
  <xdr:twoCellAnchor editAs="oneCell">
    <xdr:from>
      <xdr:col>7</xdr:col>
      <xdr:colOff>190500</xdr:colOff>
      <xdr:row>72</xdr:row>
      <xdr:rowOff>76199</xdr:rowOff>
    </xdr:from>
    <xdr:to>
      <xdr:col>11</xdr:col>
      <xdr:colOff>390525</xdr:colOff>
      <xdr:row>85</xdr:row>
      <xdr:rowOff>119699</xdr:rowOff>
    </xdr:to>
    <xdr:pic>
      <xdr:nvPicPr>
        <xdr:cNvPr id="5" name="Imagen 4">
          <a:extLst>
            <a:ext uri="{FF2B5EF4-FFF2-40B4-BE49-F238E27FC236}">
              <a16:creationId xmlns:a16="http://schemas.microsoft.com/office/drawing/2014/main" id="{186F4198-2BD3-42CB-A6A8-1913E3F89E52}"/>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335780" y="15308579"/>
          <a:ext cx="4337685" cy="2420940"/>
        </a:xfrm>
        <a:prstGeom prst="rect">
          <a:avLst/>
        </a:prstGeom>
      </xdr:spPr>
    </xdr:pic>
    <xdr:clientData/>
  </xdr:twoCellAnchor>
  <xdr:twoCellAnchor editAs="oneCell">
    <xdr:from>
      <xdr:col>1</xdr:col>
      <xdr:colOff>225000</xdr:colOff>
      <xdr:row>88</xdr:row>
      <xdr:rowOff>66676</xdr:rowOff>
    </xdr:from>
    <xdr:to>
      <xdr:col>6</xdr:col>
      <xdr:colOff>479850</xdr:colOff>
      <xdr:row>101</xdr:row>
      <xdr:rowOff>110176</xdr:rowOff>
    </xdr:to>
    <xdr:pic>
      <xdr:nvPicPr>
        <xdr:cNvPr id="6" name="Imagen 5">
          <a:extLst>
            <a:ext uri="{FF2B5EF4-FFF2-40B4-BE49-F238E27FC236}">
              <a16:creationId xmlns:a16="http://schemas.microsoft.com/office/drawing/2014/main" id="{DE3028D7-F870-4EB6-BB94-7409EE7D6F17}"/>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91700" y="18499456"/>
          <a:ext cx="3447630" cy="2420940"/>
        </a:xfrm>
        <a:prstGeom prst="rect">
          <a:avLst/>
        </a:prstGeom>
      </xdr:spPr>
    </xdr:pic>
    <xdr:clientData/>
  </xdr:twoCellAnchor>
  <xdr:twoCellAnchor editAs="oneCell">
    <xdr:from>
      <xdr:col>7</xdr:col>
      <xdr:colOff>180975</xdr:colOff>
      <xdr:row>88</xdr:row>
      <xdr:rowOff>114300</xdr:rowOff>
    </xdr:from>
    <xdr:to>
      <xdr:col>11</xdr:col>
      <xdr:colOff>457200</xdr:colOff>
      <xdr:row>101</xdr:row>
      <xdr:rowOff>100650</xdr:rowOff>
    </xdr:to>
    <xdr:pic>
      <xdr:nvPicPr>
        <xdr:cNvPr id="7" name="Imagen 6">
          <a:extLst>
            <a:ext uri="{FF2B5EF4-FFF2-40B4-BE49-F238E27FC236}">
              <a16:creationId xmlns:a16="http://schemas.microsoft.com/office/drawing/2014/main" id="{41252F7F-8D33-4012-9811-58336086C1ED}"/>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326255" y="18547080"/>
          <a:ext cx="4413885" cy="2363790"/>
        </a:xfrm>
        <a:prstGeom prst="rect">
          <a:avLst/>
        </a:prstGeom>
      </xdr:spPr>
    </xdr:pic>
    <xdr:clientData/>
  </xdr:twoCellAnchor>
  <xdr:twoCellAnchor editAs="oneCell">
    <xdr:from>
      <xdr:col>1</xdr:col>
      <xdr:colOff>209550</xdr:colOff>
      <xdr:row>39</xdr:row>
      <xdr:rowOff>96878</xdr:rowOff>
    </xdr:from>
    <xdr:to>
      <xdr:col>6</xdr:col>
      <xdr:colOff>533401</xdr:colOff>
      <xdr:row>52</xdr:row>
      <xdr:rowOff>140378</xdr:rowOff>
    </xdr:to>
    <xdr:pic>
      <xdr:nvPicPr>
        <xdr:cNvPr id="8" name="Imagen 7">
          <a:extLst>
            <a:ext uri="{FF2B5EF4-FFF2-40B4-BE49-F238E27FC236}">
              <a16:creationId xmlns:a16="http://schemas.microsoft.com/office/drawing/2014/main" id="{935DE25A-D6E1-43B1-B865-6AF93DC85707}"/>
            </a:ext>
          </a:extLst>
        </xdr:cNvPr>
        <xdr:cNvPicPr>
          <a:picLocks noChangeAspect="1"/>
        </xdr:cNvPicPr>
      </xdr:nvPicPr>
      <xdr:blipFill>
        <a:blip xmlns:r="http://schemas.openxmlformats.org/officeDocument/2006/relationships" r:embed="rId7"/>
        <a:stretch>
          <a:fillRect/>
        </a:stretch>
      </xdr:blipFill>
      <xdr:spPr>
        <a:xfrm>
          <a:off x="476250" y="8600798"/>
          <a:ext cx="3516631" cy="2420940"/>
        </a:xfrm>
        <a:prstGeom prst="rect">
          <a:avLst/>
        </a:prstGeom>
      </xdr:spPr>
    </xdr:pic>
    <xdr:clientData/>
  </xdr:twoCellAnchor>
  <xdr:twoCellAnchor editAs="oneCell">
    <xdr:from>
      <xdr:col>7</xdr:col>
      <xdr:colOff>185734</xdr:colOff>
      <xdr:row>39</xdr:row>
      <xdr:rowOff>95250</xdr:rowOff>
    </xdr:from>
    <xdr:to>
      <xdr:col>11</xdr:col>
      <xdr:colOff>314324</xdr:colOff>
      <xdr:row>52</xdr:row>
      <xdr:rowOff>138750</xdr:rowOff>
    </xdr:to>
    <xdr:pic>
      <xdr:nvPicPr>
        <xdr:cNvPr id="9" name="Imagen 8">
          <a:extLst>
            <a:ext uri="{FF2B5EF4-FFF2-40B4-BE49-F238E27FC236}">
              <a16:creationId xmlns:a16="http://schemas.microsoft.com/office/drawing/2014/main" id="{CD46A973-8328-461C-B7DF-041ED6308011}"/>
            </a:ext>
          </a:extLst>
        </xdr:cNvPr>
        <xdr:cNvPicPr>
          <a:picLocks noChangeAspect="1"/>
        </xdr:cNvPicPr>
      </xdr:nvPicPr>
      <xdr:blipFill>
        <a:blip xmlns:r="http://schemas.openxmlformats.org/officeDocument/2006/relationships" r:embed="rId8"/>
        <a:stretch>
          <a:fillRect/>
        </a:stretch>
      </xdr:blipFill>
      <xdr:spPr>
        <a:xfrm>
          <a:off x="4331014" y="8599170"/>
          <a:ext cx="4266250" cy="2420940"/>
        </a:xfrm>
        <a:prstGeom prst="rect">
          <a:avLst/>
        </a:prstGeom>
      </xdr:spPr>
    </xdr:pic>
    <xdr:clientData/>
  </xdr:twoCellAnchor>
  <xdr:twoCellAnchor editAs="oneCell">
    <xdr:from>
      <xdr:col>1</xdr:col>
      <xdr:colOff>123825</xdr:colOff>
      <xdr:row>55</xdr:row>
      <xdr:rowOff>97396</xdr:rowOff>
    </xdr:from>
    <xdr:to>
      <xdr:col>6</xdr:col>
      <xdr:colOff>561975</xdr:colOff>
      <xdr:row>68</xdr:row>
      <xdr:rowOff>140896</xdr:rowOff>
    </xdr:to>
    <xdr:pic>
      <xdr:nvPicPr>
        <xdr:cNvPr id="10" name="Imagen 9">
          <a:extLst>
            <a:ext uri="{FF2B5EF4-FFF2-40B4-BE49-F238E27FC236}">
              <a16:creationId xmlns:a16="http://schemas.microsoft.com/office/drawing/2014/main" id="{4F985355-AC18-4BF2-A893-CEDDCD025C85}"/>
            </a:ext>
          </a:extLst>
        </xdr:cNvPr>
        <xdr:cNvPicPr>
          <a:picLocks noChangeAspect="1"/>
        </xdr:cNvPicPr>
      </xdr:nvPicPr>
      <xdr:blipFill>
        <a:blip xmlns:r="http://schemas.openxmlformats.org/officeDocument/2006/relationships" r:embed="rId9"/>
        <a:stretch>
          <a:fillRect/>
        </a:stretch>
      </xdr:blipFill>
      <xdr:spPr>
        <a:xfrm>
          <a:off x="390525" y="11725516"/>
          <a:ext cx="3630930" cy="2520000"/>
        </a:xfrm>
        <a:prstGeom prst="rect">
          <a:avLst/>
        </a:prstGeom>
      </xdr:spPr>
    </xdr:pic>
    <xdr:clientData/>
  </xdr:twoCellAnchor>
  <xdr:twoCellAnchor editAs="oneCell">
    <xdr:from>
      <xdr:col>7</xdr:col>
      <xdr:colOff>152400</xdr:colOff>
      <xdr:row>55</xdr:row>
      <xdr:rowOff>85724</xdr:rowOff>
    </xdr:from>
    <xdr:to>
      <xdr:col>11</xdr:col>
      <xdr:colOff>428625</xdr:colOff>
      <xdr:row>68</xdr:row>
      <xdr:rowOff>129224</xdr:rowOff>
    </xdr:to>
    <xdr:pic>
      <xdr:nvPicPr>
        <xdr:cNvPr id="11" name="Imagen 10">
          <a:extLst>
            <a:ext uri="{FF2B5EF4-FFF2-40B4-BE49-F238E27FC236}">
              <a16:creationId xmlns:a16="http://schemas.microsoft.com/office/drawing/2014/main" id="{7DBC103C-6559-4F9B-B0F5-31DC9758AD90}"/>
            </a:ext>
          </a:extLst>
        </xdr:cNvPr>
        <xdr:cNvPicPr>
          <a:picLocks noChangeAspect="1"/>
        </xdr:cNvPicPr>
      </xdr:nvPicPr>
      <xdr:blipFill>
        <a:blip xmlns:r="http://schemas.openxmlformats.org/officeDocument/2006/relationships" r:embed="rId10"/>
        <a:stretch>
          <a:fillRect/>
        </a:stretch>
      </xdr:blipFill>
      <xdr:spPr>
        <a:xfrm>
          <a:off x="4297680" y="11713844"/>
          <a:ext cx="4413885" cy="2520000"/>
        </a:xfrm>
        <a:prstGeom prst="rect">
          <a:avLst/>
        </a:prstGeom>
      </xdr:spPr>
    </xdr:pic>
    <xdr:clientData/>
  </xdr:twoCellAnchor>
  <xdr:twoCellAnchor editAs="oneCell">
    <xdr:from>
      <xdr:col>7</xdr:col>
      <xdr:colOff>180974</xdr:colOff>
      <xdr:row>6</xdr:row>
      <xdr:rowOff>76200</xdr:rowOff>
    </xdr:from>
    <xdr:to>
      <xdr:col>11</xdr:col>
      <xdr:colOff>428625</xdr:colOff>
      <xdr:row>19</xdr:row>
      <xdr:rowOff>110175</xdr:rowOff>
    </xdr:to>
    <xdr:pic>
      <xdr:nvPicPr>
        <xdr:cNvPr id="12" name="Imagen 11">
          <a:extLst>
            <a:ext uri="{FF2B5EF4-FFF2-40B4-BE49-F238E27FC236}">
              <a16:creationId xmlns:a16="http://schemas.microsoft.com/office/drawing/2014/main" id="{29D49814-5DD7-4BD8-BDE9-ED58841E9CB3}"/>
            </a:ext>
          </a:extLst>
        </xdr:cNvPr>
        <xdr:cNvPicPr>
          <a:picLocks noChangeAspect="1"/>
        </xdr:cNvPicPr>
      </xdr:nvPicPr>
      <xdr:blipFill>
        <a:blip xmlns:r="http://schemas.openxmlformats.org/officeDocument/2006/relationships" r:embed="rId11"/>
        <a:stretch>
          <a:fillRect/>
        </a:stretch>
      </xdr:blipFill>
      <xdr:spPr>
        <a:xfrm>
          <a:off x="4326254" y="1813560"/>
          <a:ext cx="4385311" cy="2426655"/>
        </a:xfrm>
        <a:prstGeom prst="rect">
          <a:avLst/>
        </a:prstGeom>
      </xdr:spPr>
    </xdr:pic>
    <xdr:clientData/>
  </xdr:twoCellAnchor>
  <xdr:twoCellAnchor editAs="oneCell">
    <xdr:from>
      <xdr:col>1</xdr:col>
      <xdr:colOff>91159</xdr:colOff>
      <xdr:row>6</xdr:row>
      <xdr:rowOff>114300</xdr:rowOff>
    </xdr:from>
    <xdr:to>
      <xdr:col>6</xdr:col>
      <xdr:colOff>581025</xdr:colOff>
      <xdr:row>19</xdr:row>
      <xdr:rowOff>85725</xdr:rowOff>
    </xdr:to>
    <xdr:pic>
      <xdr:nvPicPr>
        <xdr:cNvPr id="13" name="Imagen 12">
          <a:extLst>
            <a:ext uri="{FF2B5EF4-FFF2-40B4-BE49-F238E27FC236}">
              <a16:creationId xmlns:a16="http://schemas.microsoft.com/office/drawing/2014/main" id="{FDBD6B69-6A54-44B3-AE34-7FA19F922D0F}"/>
            </a:ext>
          </a:extLst>
        </xdr:cNvPr>
        <xdr:cNvPicPr>
          <a:picLocks noChangeAspect="1"/>
        </xdr:cNvPicPr>
      </xdr:nvPicPr>
      <xdr:blipFill>
        <a:blip xmlns:r="http://schemas.openxmlformats.org/officeDocument/2006/relationships" r:embed="rId12"/>
        <a:stretch>
          <a:fillRect/>
        </a:stretch>
      </xdr:blipFill>
      <xdr:spPr>
        <a:xfrm>
          <a:off x="357859" y="1851660"/>
          <a:ext cx="3682646" cy="2364105"/>
        </a:xfrm>
        <a:prstGeom prst="rect">
          <a:avLst/>
        </a:prstGeom>
      </xdr:spPr>
    </xdr:pic>
    <xdr:clientData/>
  </xdr:twoCellAnchor>
  <xdr:twoCellAnchor editAs="oneCell">
    <xdr:from>
      <xdr:col>7</xdr:col>
      <xdr:colOff>133348</xdr:colOff>
      <xdr:row>22</xdr:row>
      <xdr:rowOff>161925</xdr:rowOff>
    </xdr:from>
    <xdr:to>
      <xdr:col>11</xdr:col>
      <xdr:colOff>438150</xdr:colOff>
      <xdr:row>35</xdr:row>
      <xdr:rowOff>76200</xdr:rowOff>
    </xdr:to>
    <xdr:pic>
      <xdr:nvPicPr>
        <xdr:cNvPr id="14" name="Imagen 13">
          <a:extLst>
            <a:ext uri="{FF2B5EF4-FFF2-40B4-BE49-F238E27FC236}">
              <a16:creationId xmlns:a16="http://schemas.microsoft.com/office/drawing/2014/main" id="{4AF49915-7DD1-44B8-B884-7C414A177C88}"/>
            </a:ext>
          </a:extLst>
        </xdr:cNvPr>
        <xdr:cNvPicPr>
          <a:picLocks noChangeAspect="1"/>
        </xdr:cNvPicPr>
      </xdr:nvPicPr>
      <xdr:blipFill>
        <a:blip xmlns:r="http://schemas.openxmlformats.org/officeDocument/2006/relationships" r:embed="rId13"/>
        <a:stretch>
          <a:fillRect/>
        </a:stretch>
      </xdr:blipFill>
      <xdr:spPr>
        <a:xfrm>
          <a:off x="4278628" y="5145405"/>
          <a:ext cx="4442462" cy="2306955"/>
        </a:xfrm>
        <a:prstGeom prst="rect">
          <a:avLst/>
        </a:prstGeom>
      </xdr:spPr>
    </xdr:pic>
    <xdr:clientData/>
  </xdr:twoCellAnchor>
  <xdr:twoCellAnchor editAs="oneCell">
    <xdr:from>
      <xdr:col>1</xdr:col>
      <xdr:colOff>95250</xdr:colOff>
      <xdr:row>22</xdr:row>
      <xdr:rowOff>123825</xdr:rowOff>
    </xdr:from>
    <xdr:to>
      <xdr:col>6</xdr:col>
      <xdr:colOff>552450</xdr:colOff>
      <xdr:row>35</xdr:row>
      <xdr:rowOff>95250</xdr:rowOff>
    </xdr:to>
    <xdr:pic>
      <xdr:nvPicPr>
        <xdr:cNvPr id="15" name="Imagen 14">
          <a:extLst>
            <a:ext uri="{FF2B5EF4-FFF2-40B4-BE49-F238E27FC236}">
              <a16:creationId xmlns:a16="http://schemas.microsoft.com/office/drawing/2014/main" id="{8DD276D5-7546-4BF6-8BC8-40E77CBBE59C}"/>
            </a:ext>
          </a:extLst>
        </xdr:cNvPr>
        <xdr:cNvPicPr>
          <a:picLocks noChangeAspect="1"/>
        </xdr:cNvPicPr>
      </xdr:nvPicPr>
      <xdr:blipFill>
        <a:blip xmlns:r="http://schemas.openxmlformats.org/officeDocument/2006/relationships" r:embed="rId14"/>
        <a:stretch>
          <a:fillRect/>
        </a:stretch>
      </xdr:blipFill>
      <xdr:spPr>
        <a:xfrm>
          <a:off x="361950" y="5107305"/>
          <a:ext cx="3649980" cy="23641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C86D52A9-2578-4057-A14A-117D154A537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43C9164-7FFA-457F-A702-8E3AE68D4F3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257735</xdr:colOff>
      <xdr:row>5</xdr:row>
      <xdr:rowOff>78441</xdr:rowOff>
    </xdr:from>
    <xdr:to>
      <xdr:col>6</xdr:col>
      <xdr:colOff>495300</xdr:colOff>
      <xdr:row>18</xdr:row>
      <xdr:rowOff>105335</xdr:rowOff>
    </xdr:to>
    <xdr:pic>
      <xdr:nvPicPr>
        <xdr:cNvPr id="4" name="6 Imagen">
          <a:extLst>
            <a:ext uri="{FF2B5EF4-FFF2-40B4-BE49-F238E27FC236}">
              <a16:creationId xmlns:a16="http://schemas.microsoft.com/office/drawing/2014/main" id="{1114C2A4-1189-4F6B-9512-ED14AF0FCCEA}"/>
            </a:ext>
          </a:extLst>
        </xdr:cNvPr>
        <xdr:cNvPicPr>
          <a:picLocks noChangeAspect="1"/>
        </xdr:cNvPicPr>
      </xdr:nvPicPr>
      <xdr:blipFill>
        <a:blip xmlns:r="http://schemas.openxmlformats.org/officeDocument/2006/relationships" r:embed="rId3"/>
        <a:stretch>
          <a:fillRect/>
        </a:stretch>
      </xdr:blipFill>
      <xdr:spPr>
        <a:xfrm>
          <a:off x="859715" y="1503381"/>
          <a:ext cx="3437965" cy="2419574"/>
        </a:xfrm>
        <a:prstGeom prst="rect">
          <a:avLst/>
        </a:prstGeom>
      </xdr:spPr>
    </xdr:pic>
    <xdr:clientData/>
  </xdr:twoCellAnchor>
  <xdr:twoCellAnchor editAs="oneCell">
    <xdr:from>
      <xdr:col>7</xdr:col>
      <xdr:colOff>358588</xdr:colOff>
      <xdr:row>5</xdr:row>
      <xdr:rowOff>89647</xdr:rowOff>
    </xdr:from>
    <xdr:to>
      <xdr:col>10</xdr:col>
      <xdr:colOff>819822</xdr:colOff>
      <xdr:row>18</xdr:row>
      <xdr:rowOff>101301</xdr:rowOff>
    </xdr:to>
    <xdr:pic>
      <xdr:nvPicPr>
        <xdr:cNvPr id="5" name="7 Imagen">
          <a:extLst>
            <a:ext uri="{FF2B5EF4-FFF2-40B4-BE49-F238E27FC236}">
              <a16:creationId xmlns:a16="http://schemas.microsoft.com/office/drawing/2014/main" id="{ABC9B06D-6CAE-42B5-89B3-86E2340C81B3}"/>
            </a:ext>
          </a:extLst>
        </xdr:cNvPr>
        <xdr:cNvPicPr>
          <a:picLocks noChangeAspect="1"/>
        </xdr:cNvPicPr>
      </xdr:nvPicPr>
      <xdr:blipFill>
        <a:blip xmlns:r="http://schemas.openxmlformats.org/officeDocument/2006/relationships" r:embed="rId4"/>
        <a:stretch>
          <a:fillRect/>
        </a:stretch>
      </xdr:blipFill>
      <xdr:spPr>
        <a:xfrm>
          <a:off x="4846768" y="1514587"/>
          <a:ext cx="3402554" cy="2404334"/>
        </a:xfrm>
        <a:prstGeom prst="rect">
          <a:avLst/>
        </a:prstGeom>
      </xdr:spPr>
    </xdr:pic>
    <xdr:clientData/>
  </xdr:twoCellAnchor>
  <xdr:twoCellAnchor editAs="oneCell">
    <xdr:from>
      <xdr:col>2</xdr:col>
      <xdr:colOff>134470</xdr:colOff>
      <xdr:row>21</xdr:row>
      <xdr:rowOff>56029</xdr:rowOff>
    </xdr:from>
    <xdr:to>
      <xdr:col>6</xdr:col>
      <xdr:colOff>372035</xdr:colOff>
      <xdr:row>34</xdr:row>
      <xdr:rowOff>82923</xdr:rowOff>
    </xdr:to>
    <xdr:pic>
      <xdr:nvPicPr>
        <xdr:cNvPr id="6" name="12 Imagen">
          <a:extLst>
            <a:ext uri="{FF2B5EF4-FFF2-40B4-BE49-F238E27FC236}">
              <a16:creationId xmlns:a16="http://schemas.microsoft.com/office/drawing/2014/main" id="{FBECA32B-5D6F-4313-B489-04D8046704AC}"/>
            </a:ext>
          </a:extLst>
        </xdr:cNvPr>
        <xdr:cNvPicPr>
          <a:picLocks noChangeAspect="1"/>
        </xdr:cNvPicPr>
      </xdr:nvPicPr>
      <xdr:blipFill>
        <a:blip xmlns:r="http://schemas.openxmlformats.org/officeDocument/2006/relationships" r:embed="rId5"/>
        <a:stretch>
          <a:fillRect/>
        </a:stretch>
      </xdr:blipFill>
      <xdr:spPr>
        <a:xfrm>
          <a:off x="736450" y="4475629"/>
          <a:ext cx="3437965" cy="2419574"/>
        </a:xfrm>
        <a:prstGeom prst="rect">
          <a:avLst/>
        </a:prstGeom>
      </xdr:spPr>
    </xdr:pic>
    <xdr:clientData/>
  </xdr:twoCellAnchor>
  <xdr:twoCellAnchor editAs="oneCell">
    <xdr:from>
      <xdr:col>8</xdr:col>
      <xdr:colOff>0</xdr:colOff>
      <xdr:row>21</xdr:row>
      <xdr:rowOff>67235</xdr:rowOff>
    </xdr:from>
    <xdr:to>
      <xdr:col>10</xdr:col>
      <xdr:colOff>849854</xdr:colOff>
      <xdr:row>34</xdr:row>
      <xdr:rowOff>86509</xdr:rowOff>
    </xdr:to>
    <xdr:pic>
      <xdr:nvPicPr>
        <xdr:cNvPr id="7" name="14 Imagen">
          <a:extLst>
            <a:ext uri="{FF2B5EF4-FFF2-40B4-BE49-F238E27FC236}">
              <a16:creationId xmlns:a16="http://schemas.microsoft.com/office/drawing/2014/main" id="{68883062-AB77-4C5A-B556-83C2BD002F4D}"/>
            </a:ext>
          </a:extLst>
        </xdr:cNvPr>
        <xdr:cNvPicPr>
          <a:picLocks noChangeAspect="1"/>
        </xdr:cNvPicPr>
      </xdr:nvPicPr>
      <xdr:blipFill>
        <a:blip xmlns:r="http://schemas.openxmlformats.org/officeDocument/2006/relationships" r:embed="rId6"/>
        <a:stretch>
          <a:fillRect/>
        </a:stretch>
      </xdr:blipFill>
      <xdr:spPr>
        <a:xfrm>
          <a:off x="4876800" y="4486835"/>
          <a:ext cx="3402554" cy="2411954"/>
        </a:xfrm>
        <a:prstGeom prst="rect">
          <a:avLst/>
        </a:prstGeom>
      </xdr:spPr>
    </xdr:pic>
    <xdr:clientData/>
  </xdr:twoCellAnchor>
  <xdr:twoCellAnchor editAs="oneCell">
    <xdr:from>
      <xdr:col>2</xdr:col>
      <xdr:colOff>190500</xdr:colOff>
      <xdr:row>37</xdr:row>
      <xdr:rowOff>78441</xdr:rowOff>
    </xdr:from>
    <xdr:to>
      <xdr:col>6</xdr:col>
      <xdr:colOff>428065</xdr:colOff>
      <xdr:row>50</xdr:row>
      <xdr:rowOff>116541</xdr:rowOff>
    </xdr:to>
    <xdr:pic>
      <xdr:nvPicPr>
        <xdr:cNvPr id="8" name="15 Imagen">
          <a:extLst>
            <a:ext uri="{FF2B5EF4-FFF2-40B4-BE49-F238E27FC236}">
              <a16:creationId xmlns:a16="http://schemas.microsoft.com/office/drawing/2014/main" id="{10665220-DC17-43A4-B384-AC5AA135B329}"/>
            </a:ext>
          </a:extLst>
        </xdr:cNvPr>
        <xdr:cNvPicPr>
          <a:picLocks noChangeAspect="1"/>
        </xdr:cNvPicPr>
      </xdr:nvPicPr>
      <xdr:blipFill>
        <a:blip xmlns:r="http://schemas.openxmlformats.org/officeDocument/2006/relationships" r:embed="rId7"/>
        <a:stretch>
          <a:fillRect/>
        </a:stretch>
      </xdr:blipFill>
      <xdr:spPr>
        <a:xfrm>
          <a:off x="792480" y="7561281"/>
          <a:ext cx="3437965" cy="2415540"/>
        </a:xfrm>
        <a:prstGeom prst="rect">
          <a:avLst/>
        </a:prstGeom>
      </xdr:spPr>
    </xdr:pic>
    <xdr:clientData/>
  </xdr:twoCellAnchor>
  <xdr:twoCellAnchor editAs="oneCell">
    <xdr:from>
      <xdr:col>8</xdr:col>
      <xdr:colOff>33618</xdr:colOff>
      <xdr:row>37</xdr:row>
      <xdr:rowOff>78441</xdr:rowOff>
    </xdr:from>
    <xdr:to>
      <xdr:col>10</xdr:col>
      <xdr:colOff>898712</xdr:colOff>
      <xdr:row>50</xdr:row>
      <xdr:rowOff>116541</xdr:rowOff>
    </xdr:to>
    <xdr:pic>
      <xdr:nvPicPr>
        <xdr:cNvPr id="9" name="16 Imagen">
          <a:extLst>
            <a:ext uri="{FF2B5EF4-FFF2-40B4-BE49-F238E27FC236}">
              <a16:creationId xmlns:a16="http://schemas.microsoft.com/office/drawing/2014/main" id="{57F00DEC-4A7E-4465-AFFC-2BAE05ACBE0E}"/>
            </a:ext>
          </a:extLst>
        </xdr:cNvPr>
        <xdr:cNvPicPr>
          <a:picLocks noChangeAspect="1"/>
        </xdr:cNvPicPr>
      </xdr:nvPicPr>
      <xdr:blipFill>
        <a:blip xmlns:r="http://schemas.openxmlformats.org/officeDocument/2006/relationships" r:embed="rId8"/>
        <a:stretch>
          <a:fillRect/>
        </a:stretch>
      </xdr:blipFill>
      <xdr:spPr>
        <a:xfrm>
          <a:off x="4910418" y="7561281"/>
          <a:ext cx="3417794" cy="2415540"/>
        </a:xfrm>
        <a:prstGeom prst="rect">
          <a:avLst/>
        </a:prstGeom>
      </xdr:spPr>
    </xdr:pic>
    <xdr:clientData/>
  </xdr:twoCellAnchor>
  <xdr:twoCellAnchor editAs="oneCell">
    <xdr:from>
      <xdr:col>7</xdr:col>
      <xdr:colOff>257735</xdr:colOff>
      <xdr:row>53</xdr:row>
      <xdr:rowOff>112058</xdr:rowOff>
    </xdr:from>
    <xdr:to>
      <xdr:col>10</xdr:col>
      <xdr:colOff>741829</xdr:colOff>
      <xdr:row>66</xdr:row>
      <xdr:rowOff>138952</xdr:rowOff>
    </xdr:to>
    <xdr:pic>
      <xdr:nvPicPr>
        <xdr:cNvPr id="10" name="22 Imagen">
          <a:extLst>
            <a:ext uri="{FF2B5EF4-FFF2-40B4-BE49-F238E27FC236}">
              <a16:creationId xmlns:a16="http://schemas.microsoft.com/office/drawing/2014/main" id="{9673638D-3368-4893-9A8A-D8F89E8562C9}"/>
            </a:ext>
          </a:extLst>
        </xdr:cNvPr>
        <xdr:cNvPicPr>
          <a:picLocks noChangeAspect="1"/>
        </xdr:cNvPicPr>
      </xdr:nvPicPr>
      <xdr:blipFill>
        <a:blip xmlns:r="http://schemas.openxmlformats.org/officeDocument/2006/relationships" r:embed="rId9"/>
        <a:stretch>
          <a:fillRect/>
        </a:stretch>
      </xdr:blipFill>
      <xdr:spPr>
        <a:xfrm>
          <a:off x="4745915" y="10658138"/>
          <a:ext cx="3425414" cy="2419574"/>
        </a:xfrm>
        <a:prstGeom prst="rect">
          <a:avLst/>
        </a:prstGeom>
      </xdr:spPr>
    </xdr:pic>
    <xdr:clientData/>
  </xdr:twoCellAnchor>
  <xdr:twoCellAnchor editAs="oneCell">
    <xdr:from>
      <xdr:col>2</xdr:col>
      <xdr:colOff>156882</xdr:colOff>
      <xdr:row>69</xdr:row>
      <xdr:rowOff>100853</xdr:rowOff>
    </xdr:from>
    <xdr:to>
      <xdr:col>6</xdr:col>
      <xdr:colOff>394447</xdr:colOff>
      <xdr:row>82</xdr:row>
      <xdr:rowOff>127747</xdr:rowOff>
    </xdr:to>
    <xdr:pic>
      <xdr:nvPicPr>
        <xdr:cNvPr id="11" name="25 Imagen">
          <a:extLst>
            <a:ext uri="{FF2B5EF4-FFF2-40B4-BE49-F238E27FC236}">
              <a16:creationId xmlns:a16="http://schemas.microsoft.com/office/drawing/2014/main" id="{F9F10A37-525F-497B-963B-5063BF494296}"/>
            </a:ext>
          </a:extLst>
        </xdr:cNvPr>
        <xdr:cNvPicPr>
          <a:picLocks noChangeAspect="1"/>
        </xdr:cNvPicPr>
      </xdr:nvPicPr>
      <xdr:blipFill>
        <a:blip xmlns:r="http://schemas.openxmlformats.org/officeDocument/2006/relationships" r:embed="rId10"/>
        <a:stretch>
          <a:fillRect/>
        </a:stretch>
      </xdr:blipFill>
      <xdr:spPr>
        <a:xfrm>
          <a:off x="758862" y="13793993"/>
          <a:ext cx="3437965" cy="2419574"/>
        </a:xfrm>
        <a:prstGeom prst="rect">
          <a:avLst/>
        </a:prstGeom>
      </xdr:spPr>
    </xdr:pic>
    <xdr:clientData/>
  </xdr:twoCellAnchor>
  <xdr:twoCellAnchor editAs="oneCell">
    <xdr:from>
      <xdr:col>2</xdr:col>
      <xdr:colOff>168088</xdr:colOff>
      <xdr:row>53</xdr:row>
      <xdr:rowOff>89648</xdr:rowOff>
    </xdr:from>
    <xdr:to>
      <xdr:col>6</xdr:col>
      <xdr:colOff>405653</xdr:colOff>
      <xdr:row>66</xdr:row>
      <xdr:rowOff>116542</xdr:rowOff>
    </xdr:to>
    <xdr:pic>
      <xdr:nvPicPr>
        <xdr:cNvPr id="12" name="29 Imagen">
          <a:extLst>
            <a:ext uri="{FF2B5EF4-FFF2-40B4-BE49-F238E27FC236}">
              <a16:creationId xmlns:a16="http://schemas.microsoft.com/office/drawing/2014/main" id="{E97A9763-6933-4762-B63C-1EC5E4604D2B}"/>
            </a:ext>
          </a:extLst>
        </xdr:cNvPr>
        <xdr:cNvPicPr>
          <a:picLocks noChangeAspect="1"/>
        </xdr:cNvPicPr>
      </xdr:nvPicPr>
      <xdr:blipFill>
        <a:blip xmlns:r="http://schemas.openxmlformats.org/officeDocument/2006/relationships" r:embed="rId11"/>
        <a:stretch>
          <a:fillRect/>
        </a:stretch>
      </xdr:blipFill>
      <xdr:spPr>
        <a:xfrm>
          <a:off x="770068" y="10635728"/>
          <a:ext cx="3437965" cy="2419574"/>
        </a:xfrm>
        <a:prstGeom prst="rect">
          <a:avLst/>
        </a:prstGeom>
      </xdr:spPr>
    </xdr:pic>
    <xdr:clientData/>
  </xdr:twoCellAnchor>
  <xdr:twoCellAnchor editAs="oneCell">
    <xdr:from>
      <xdr:col>7</xdr:col>
      <xdr:colOff>336177</xdr:colOff>
      <xdr:row>69</xdr:row>
      <xdr:rowOff>78441</xdr:rowOff>
    </xdr:from>
    <xdr:to>
      <xdr:col>10</xdr:col>
      <xdr:colOff>820271</xdr:colOff>
      <xdr:row>82</xdr:row>
      <xdr:rowOff>105335</xdr:rowOff>
    </xdr:to>
    <xdr:pic>
      <xdr:nvPicPr>
        <xdr:cNvPr id="13" name="30 Imagen">
          <a:extLst>
            <a:ext uri="{FF2B5EF4-FFF2-40B4-BE49-F238E27FC236}">
              <a16:creationId xmlns:a16="http://schemas.microsoft.com/office/drawing/2014/main" id="{DCF5DC08-32C1-4309-BAA6-B7FD0CB35F72}"/>
            </a:ext>
          </a:extLst>
        </xdr:cNvPr>
        <xdr:cNvPicPr>
          <a:picLocks noChangeAspect="1"/>
        </xdr:cNvPicPr>
      </xdr:nvPicPr>
      <xdr:blipFill>
        <a:blip xmlns:r="http://schemas.openxmlformats.org/officeDocument/2006/relationships" r:embed="rId12"/>
        <a:stretch>
          <a:fillRect/>
        </a:stretch>
      </xdr:blipFill>
      <xdr:spPr>
        <a:xfrm>
          <a:off x="4824357" y="13771581"/>
          <a:ext cx="3425414" cy="2419574"/>
        </a:xfrm>
        <a:prstGeom prst="rect">
          <a:avLst/>
        </a:prstGeom>
      </xdr:spPr>
    </xdr:pic>
    <xdr:clientData/>
  </xdr:twoCellAnchor>
  <xdr:twoCellAnchor editAs="oneCell">
    <xdr:from>
      <xdr:col>2</xdr:col>
      <xdr:colOff>156882</xdr:colOff>
      <xdr:row>85</xdr:row>
      <xdr:rowOff>44824</xdr:rowOff>
    </xdr:from>
    <xdr:to>
      <xdr:col>6</xdr:col>
      <xdr:colOff>402067</xdr:colOff>
      <xdr:row>98</xdr:row>
      <xdr:rowOff>82924</xdr:rowOff>
    </xdr:to>
    <xdr:pic>
      <xdr:nvPicPr>
        <xdr:cNvPr id="14" name="33 Imagen">
          <a:extLst>
            <a:ext uri="{FF2B5EF4-FFF2-40B4-BE49-F238E27FC236}">
              <a16:creationId xmlns:a16="http://schemas.microsoft.com/office/drawing/2014/main" id="{D750CE62-47F1-433E-B566-0CE08D769997}"/>
            </a:ext>
          </a:extLst>
        </xdr:cNvPr>
        <xdr:cNvPicPr>
          <a:picLocks noChangeAspect="1"/>
        </xdr:cNvPicPr>
      </xdr:nvPicPr>
      <xdr:blipFill>
        <a:blip xmlns:r="http://schemas.openxmlformats.org/officeDocument/2006/relationships" r:embed="rId13"/>
        <a:stretch>
          <a:fillRect/>
        </a:stretch>
      </xdr:blipFill>
      <xdr:spPr>
        <a:xfrm>
          <a:off x="758862" y="16885024"/>
          <a:ext cx="3445585" cy="2415540"/>
        </a:xfrm>
        <a:prstGeom prst="rect">
          <a:avLst/>
        </a:prstGeom>
      </xdr:spPr>
    </xdr:pic>
    <xdr:clientData/>
  </xdr:twoCellAnchor>
  <xdr:twoCellAnchor editAs="oneCell">
    <xdr:from>
      <xdr:col>7</xdr:col>
      <xdr:colOff>358588</xdr:colOff>
      <xdr:row>85</xdr:row>
      <xdr:rowOff>78441</xdr:rowOff>
    </xdr:from>
    <xdr:to>
      <xdr:col>10</xdr:col>
      <xdr:colOff>842682</xdr:colOff>
      <xdr:row>98</xdr:row>
      <xdr:rowOff>116541</xdr:rowOff>
    </xdr:to>
    <xdr:pic>
      <xdr:nvPicPr>
        <xdr:cNvPr id="15" name="37 Imagen">
          <a:extLst>
            <a:ext uri="{FF2B5EF4-FFF2-40B4-BE49-F238E27FC236}">
              <a16:creationId xmlns:a16="http://schemas.microsoft.com/office/drawing/2014/main" id="{2ECE7166-F69D-4F39-8AFD-8C5CE097871F}"/>
            </a:ext>
          </a:extLst>
        </xdr:cNvPr>
        <xdr:cNvPicPr>
          <a:picLocks noChangeAspect="1"/>
        </xdr:cNvPicPr>
      </xdr:nvPicPr>
      <xdr:blipFill>
        <a:blip xmlns:r="http://schemas.openxmlformats.org/officeDocument/2006/relationships" r:embed="rId14"/>
        <a:stretch>
          <a:fillRect/>
        </a:stretch>
      </xdr:blipFill>
      <xdr:spPr>
        <a:xfrm>
          <a:off x="4846768" y="16918641"/>
          <a:ext cx="3425414" cy="2415540"/>
        </a:xfrm>
        <a:prstGeom prst="rect">
          <a:avLst/>
        </a:prstGeom>
      </xdr:spPr>
    </xdr:pic>
    <xdr:clientData/>
  </xdr:twoCellAnchor>
  <xdr:twoCellAnchor editAs="oneCell">
    <xdr:from>
      <xdr:col>2</xdr:col>
      <xdr:colOff>78442</xdr:colOff>
      <xdr:row>101</xdr:row>
      <xdr:rowOff>44824</xdr:rowOff>
    </xdr:from>
    <xdr:to>
      <xdr:col>6</xdr:col>
      <xdr:colOff>300767</xdr:colOff>
      <xdr:row>114</xdr:row>
      <xdr:rowOff>67684</xdr:rowOff>
    </xdr:to>
    <xdr:pic>
      <xdr:nvPicPr>
        <xdr:cNvPr id="16" name="38 Imagen">
          <a:extLst>
            <a:ext uri="{FF2B5EF4-FFF2-40B4-BE49-F238E27FC236}">
              <a16:creationId xmlns:a16="http://schemas.microsoft.com/office/drawing/2014/main" id="{78194AEB-152E-4B9B-859F-DC68EB81693F}"/>
            </a:ext>
          </a:extLst>
        </xdr:cNvPr>
        <xdr:cNvPicPr>
          <a:picLocks noChangeAspect="1"/>
        </xdr:cNvPicPr>
      </xdr:nvPicPr>
      <xdr:blipFill>
        <a:blip xmlns:r="http://schemas.openxmlformats.org/officeDocument/2006/relationships" r:embed="rId15"/>
        <a:stretch>
          <a:fillRect/>
        </a:stretch>
      </xdr:blipFill>
      <xdr:spPr>
        <a:xfrm>
          <a:off x="680422" y="19955884"/>
          <a:ext cx="3422725" cy="2400300"/>
        </a:xfrm>
        <a:prstGeom prst="rect">
          <a:avLst/>
        </a:prstGeom>
      </xdr:spPr>
    </xdr:pic>
    <xdr:clientData/>
  </xdr:twoCellAnchor>
  <xdr:twoCellAnchor editAs="oneCell">
    <xdr:from>
      <xdr:col>8</xdr:col>
      <xdr:colOff>0</xdr:colOff>
      <xdr:row>101</xdr:row>
      <xdr:rowOff>78441</xdr:rowOff>
    </xdr:from>
    <xdr:to>
      <xdr:col>10</xdr:col>
      <xdr:colOff>865094</xdr:colOff>
      <xdr:row>114</xdr:row>
      <xdr:rowOff>116541</xdr:rowOff>
    </xdr:to>
    <xdr:pic>
      <xdr:nvPicPr>
        <xdr:cNvPr id="17" name="39 Imagen">
          <a:extLst>
            <a:ext uri="{FF2B5EF4-FFF2-40B4-BE49-F238E27FC236}">
              <a16:creationId xmlns:a16="http://schemas.microsoft.com/office/drawing/2014/main" id="{9FA73C86-CB16-4218-AB8B-A7D49C1C51C9}"/>
            </a:ext>
          </a:extLst>
        </xdr:cNvPr>
        <xdr:cNvPicPr>
          <a:picLocks noChangeAspect="1"/>
        </xdr:cNvPicPr>
      </xdr:nvPicPr>
      <xdr:blipFill>
        <a:blip xmlns:r="http://schemas.openxmlformats.org/officeDocument/2006/relationships" r:embed="rId16"/>
        <a:stretch>
          <a:fillRect/>
        </a:stretch>
      </xdr:blipFill>
      <xdr:spPr>
        <a:xfrm>
          <a:off x="4876800" y="19989501"/>
          <a:ext cx="3417794" cy="2415540"/>
        </a:xfrm>
        <a:prstGeom prst="rect">
          <a:avLst/>
        </a:prstGeom>
      </xdr:spPr>
    </xdr:pic>
    <xdr:clientData/>
  </xdr:twoCellAnchor>
  <xdr:twoCellAnchor editAs="oneCell">
    <xdr:from>
      <xdr:col>2</xdr:col>
      <xdr:colOff>123264</xdr:colOff>
      <xdr:row>117</xdr:row>
      <xdr:rowOff>56030</xdr:rowOff>
    </xdr:from>
    <xdr:to>
      <xdr:col>6</xdr:col>
      <xdr:colOff>360829</xdr:colOff>
      <xdr:row>130</xdr:row>
      <xdr:rowOff>94130</xdr:rowOff>
    </xdr:to>
    <xdr:pic>
      <xdr:nvPicPr>
        <xdr:cNvPr id="18" name="51 Imagen">
          <a:extLst>
            <a:ext uri="{FF2B5EF4-FFF2-40B4-BE49-F238E27FC236}">
              <a16:creationId xmlns:a16="http://schemas.microsoft.com/office/drawing/2014/main" id="{5A720C0A-37DE-43F6-B63E-EC0A91CF2666}"/>
            </a:ext>
          </a:extLst>
        </xdr:cNvPr>
        <xdr:cNvPicPr>
          <a:picLocks noChangeAspect="1"/>
        </xdr:cNvPicPr>
      </xdr:nvPicPr>
      <xdr:blipFill>
        <a:blip xmlns:r="http://schemas.openxmlformats.org/officeDocument/2006/relationships" r:embed="rId17"/>
        <a:stretch>
          <a:fillRect/>
        </a:stretch>
      </xdr:blipFill>
      <xdr:spPr>
        <a:xfrm>
          <a:off x="725244" y="23037950"/>
          <a:ext cx="3437965" cy="2415540"/>
        </a:xfrm>
        <a:prstGeom prst="rect">
          <a:avLst/>
        </a:prstGeom>
      </xdr:spPr>
    </xdr:pic>
    <xdr:clientData/>
  </xdr:twoCellAnchor>
  <xdr:twoCellAnchor editAs="oneCell">
    <xdr:from>
      <xdr:col>7</xdr:col>
      <xdr:colOff>347382</xdr:colOff>
      <xdr:row>117</xdr:row>
      <xdr:rowOff>78441</xdr:rowOff>
    </xdr:from>
    <xdr:to>
      <xdr:col>10</xdr:col>
      <xdr:colOff>831476</xdr:colOff>
      <xdr:row>130</xdr:row>
      <xdr:rowOff>116541</xdr:rowOff>
    </xdr:to>
    <xdr:pic>
      <xdr:nvPicPr>
        <xdr:cNvPr id="19" name="53 Imagen">
          <a:extLst>
            <a:ext uri="{FF2B5EF4-FFF2-40B4-BE49-F238E27FC236}">
              <a16:creationId xmlns:a16="http://schemas.microsoft.com/office/drawing/2014/main" id="{C698296D-EF31-4F7B-8D10-0D9A6B7AE8CE}"/>
            </a:ext>
          </a:extLst>
        </xdr:cNvPr>
        <xdr:cNvPicPr>
          <a:picLocks noChangeAspect="1"/>
        </xdr:cNvPicPr>
      </xdr:nvPicPr>
      <xdr:blipFill>
        <a:blip xmlns:r="http://schemas.openxmlformats.org/officeDocument/2006/relationships" r:embed="rId18"/>
        <a:stretch>
          <a:fillRect/>
        </a:stretch>
      </xdr:blipFill>
      <xdr:spPr>
        <a:xfrm>
          <a:off x="4835562" y="23060361"/>
          <a:ext cx="3425414" cy="2415540"/>
        </a:xfrm>
        <a:prstGeom prst="rect">
          <a:avLst/>
        </a:prstGeom>
      </xdr:spPr>
    </xdr:pic>
    <xdr:clientData/>
  </xdr:twoCellAnchor>
  <xdr:twoCellAnchor editAs="oneCell">
    <xdr:from>
      <xdr:col>2</xdr:col>
      <xdr:colOff>190499</xdr:colOff>
      <xdr:row>133</xdr:row>
      <xdr:rowOff>89647</xdr:rowOff>
    </xdr:from>
    <xdr:to>
      <xdr:col>6</xdr:col>
      <xdr:colOff>428064</xdr:colOff>
      <xdr:row>146</xdr:row>
      <xdr:rowOff>127747</xdr:rowOff>
    </xdr:to>
    <xdr:pic>
      <xdr:nvPicPr>
        <xdr:cNvPr id="20" name="54 Imagen">
          <a:extLst>
            <a:ext uri="{FF2B5EF4-FFF2-40B4-BE49-F238E27FC236}">
              <a16:creationId xmlns:a16="http://schemas.microsoft.com/office/drawing/2014/main" id="{C37F27E7-D817-4E5D-84E0-AC9E76916E87}"/>
            </a:ext>
          </a:extLst>
        </xdr:cNvPr>
        <xdr:cNvPicPr>
          <a:picLocks noChangeAspect="1"/>
        </xdr:cNvPicPr>
      </xdr:nvPicPr>
      <xdr:blipFill>
        <a:blip xmlns:r="http://schemas.openxmlformats.org/officeDocument/2006/relationships" r:embed="rId19"/>
        <a:stretch>
          <a:fillRect/>
        </a:stretch>
      </xdr:blipFill>
      <xdr:spPr>
        <a:xfrm>
          <a:off x="792479" y="26081467"/>
          <a:ext cx="3437965" cy="2415540"/>
        </a:xfrm>
        <a:prstGeom prst="rect">
          <a:avLst/>
        </a:prstGeom>
      </xdr:spPr>
    </xdr:pic>
    <xdr:clientData/>
  </xdr:twoCellAnchor>
  <xdr:twoCellAnchor editAs="oneCell">
    <xdr:from>
      <xdr:col>8</xdr:col>
      <xdr:colOff>22412</xdr:colOff>
      <xdr:row>133</xdr:row>
      <xdr:rowOff>67235</xdr:rowOff>
    </xdr:from>
    <xdr:to>
      <xdr:col>10</xdr:col>
      <xdr:colOff>887506</xdr:colOff>
      <xdr:row>146</xdr:row>
      <xdr:rowOff>105335</xdr:rowOff>
    </xdr:to>
    <xdr:pic>
      <xdr:nvPicPr>
        <xdr:cNvPr id="21" name="55 Imagen">
          <a:extLst>
            <a:ext uri="{FF2B5EF4-FFF2-40B4-BE49-F238E27FC236}">
              <a16:creationId xmlns:a16="http://schemas.microsoft.com/office/drawing/2014/main" id="{400DB08F-7C55-4074-8BCA-4279C24E3F5F}"/>
            </a:ext>
          </a:extLst>
        </xdr:cNvPr>
        <xdr:cNvPicPr>
          <a:picLocks noChangeAspect="1"/>
        </xdr:cNvPicPr>
      </xdr:nvPicPr>
      <xdr:blipFill>
        <a:blip xmlns:r="http://schemas.openxmlformats.org/officeDocument/2006/relationships" r:embed="rId20"/>
        <a:stretch>
          <a:fillRect/>
        </a:stretch>
      </xdr:blipFill>
      <xdr:spPr>
        <a:xfrm>
          <a:off x="4899212" y="26059055"/>
          <a:ext cx="3417794"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856F451E-0522-467E-9211-12797D4BEE9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439ADFBB-433F-4FE0-A370-1AAFB7036A4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142875</xdr:colOff>
      <xdr:row>261</xdr:row>
      <xdr:rowOff>85725</xdr:rowOff>
    </xdr:from>
    <xdr:to>
      <xdr:col>4</xdr:col>
      <xdr:colOff>452112</xdr:colOff>
      <xdr:row>274</xdr:row>
      <xdr:rowOff>129225</xdr:rowOff>
    </xdr:to>
    <xdr:pic>
      <xdr:nvPicPr>
        <xdr:cNvPr id="4" name="Imagen 3">
          <a:extLst>
            <a:ext uri="{FF2B5EF4-FFF2-40B4-BE49-F238E27FC236}">
              <a16:creationId xmlns:a16="http://schemas.microsoft.com/office/drawing/2014/main" id="{A4420C08-08AD-4812-821C-99191FF4CEA5}"/>
            </a:ext>
          </a:extLst>
        </xdr:cNvPr>
        <xdr:cNvPicPr>
          <a:picLocks noChangeAspect="1"/>
        </xdr:cNvPicPr>
      </xdr:nvPicPr>
      <xdr:blipFill>
        <a:blip xmlns:r="http://schemas.openxmlformats.org/officeDocument/2006/relationships" r:embed="rId3"/>
        <a:stretch>
          <a:fillRect/>
        </a:stretch>
      </xdr:blipFill>
      <xdr:spPr>
        <a:xfrm>
          <a:off x="142875" y="48495585"/>
          <a:ext cx="3479157" cy="2420940"/>
        </a:xfrm>
        <a:prstGeom prst="rect">
          <a:avLst/>
        </a:prstGeom>
      </xdr:spPr>
    </xdr:pic>
    <xdr:clientData/>
  </xdr:twoCellAnchor>
  <xdr:twoCellAnchor editAs="oneCell">
    <xdr:from>
      <xdr:col>6</xdr:col>
      <xdr:colOff>314325</xdr:colOff>
      <xdr:row>261</xdr:row>
      <xdr:rowOff>95250</xdr:rowOff>
    </xdr:from>
    <xdr:to>
      <xdr:col>10</xdr:col>
      <xdr:colOff>52062</xdr:colOff>
      <xdr:row>274</xdr:row>
      <xdr:rowOff>138750</xdr:rowOff>
    </xdr:to>
    <xdr:pic>
      <xdr:nvPicPr>
        <xdr:cNvPr id="5" name="Imagen 4">
          <a:extLst>
            <a:ext uri="{FF2B5EF4-FFF2-40B4-BE49-F238E27FC236}">
              <a16:creationId xmlns:a16="http://schemas.microsoft.com/office/drawing/2014/main" id="{8235D90D-83E1-4132-A7AC-8D14903BED8A}"/>
            </a:ext>
          </a:extLst>
        </xdr:cNvPr>
        <xdr:cNvPicPr>
          <a:picLocks noChangeAspect="1"/>
        </xdr:cNvPicPr>
      </xdr:nvPicPr>
      <xdr:blipFill>
        <a:blip xmlns:r="http://schemas.openxmlformats.org/officeDocument/2006/relationships" r:embed="rId4"/>
        <a:stretch>
          <a:fillRect/>
        </a:stretch>
      </xdr:blipFill>
      <xdr:spPr>
        <a:xfrm>
          <a:off x="4787265" y="48505110"/>
          <a:ext cx="3486777" cy="2420940"/>
        </a:xfrm>
        <a:prstGeom prst="rect">
          <a:avLst/>
        </a:prstGeom>
      </xdr:spPr>
    </xdr:pic>
    <xdr:clientData/>
  </xdr:twoCellAnchor>
  <xdr:twoCellAnchor editAs="oneCell">
    <xdr:from>
      <xdr:col>0</xdr:col>
      <xdr:colOff>390525</xdr:colOff>
      <xdr:row>245</xdr:row>
      <xdr:rowOff>76200</xdr:rowOff>
    </xdr:from>
    <xdr:to>
      <xdr:col>4</xdr:col>
      <xdr:colOff>695325</xdr:colOff>
      <xdr:row>258</xdr:row>
      <xdr:rowOff>114300</xdr:rowOff>
    </xdr:to>
    <xdr:pic>
      <xdr:nvPicPr>
        <xdr:cNvPr id="6" name="Imagen 5">
          <a:extLst>
            <a:ext uri="{FF2B5EF4-FFF2-40B4-BE49-F238E27FC236}">
              <a16:creationId xmlns:a16="http://schemas.microsoft.com/office/drawing/2014/main" id="{CE7A1BBB-EC6A-46D3-8F7B-2F2FE6938444}"/>
            </a:ext>
          </a:extLst>
        </xdr:cNvPr>
        <xdr:cNvPicPr>
          <a:picLocks noChangeAspect="1"/>
        </xdr:cNvPicPr>
      </xdr:nvPicPr>
      <xdr:blipFill>
        <a:blip xmlns:r="http://schemas.openxmlformats.org/officeDocument/2006/relationships" r:embed="rId5"/>
        <a:stretch>
          <a:fillRect/>
        </a:stretch>
      </xdr:blipFill>
      <xdr:spPr>
        <a:xfrm>
          <a:off x="390525" y="45544740"/>
          <a:ext cx="3474720" cy="2415540"/>
        </a:xfrm>
        <a:prstGeom prst="rect">
          <a:avLst/>
        </a:prstGeom>
      </xdr:spPr>
    </xdr:pic>
    <xdr:clientData/>
  </xdr:twoCellAnchor>
  <xdr:twoCellAnchor editAs="oneCell">
    <xdr:from>
      <xdr:col>0</xdr:col>
      <xdr:colOff>142875</xdr:colOff>
      <xdr:row>277</xdr:row>
      <xdr:rowOff>85725</xdr:rowOff>
    </xdr:from>
    <xdr:to>
      <xdr:col>4</xdr:col>
      <xdr:colOff>447675</xdr:colOff>
      <xdr:row>290</xdr:row>
      <xdr:rowOff>123825</xdr:rowOff>
    </xdr:to>
    <xdr:pic>
      <xdr:nvPicPr>
        <xdr:cNvPr id="7" name="Imagen 6">
          <a:extLst>
            <a:ext uri="{FF2B5EF4-FFF2-40B4-BE49-F238E27FC236}">
              <a16:creationId xmlns:a16="http://schemas.microsoft.com/office/drawing/2014/main" id="{48C74688-30CA-4D5D-8A3C-AEC847C30891}"/>
            </a:ext>
          </a:extLst>
        </xdr:cNvPr>
        <xdr:cNvPicPr>
          <a:picLocks noChangeAspect="1"/>
        </xdr:cNvPicPr>
      </xdr:nvPicPr>
      <xdr:blipFill>
        <a:blip xmlns:r="http://schemas.openxmlformats.org/officeDocument/2006/relationships" r:embed="rId6"/>
        <a:stretch>
          <a:fillRect/>
        </a:stretch>
      </xdr:blipFill>
      <xdr:spPr>
        <a:xfrm>
          <a:off x="142875" y="51436905"/>
          <a:ext cx="3474720" cy="2415540"/>
        </a:xfrm>
        <a:prstGeom prst="rect">
          <a:avLst/>
        </a:prstGeom>
      </xdr:spPr>
    </xdr:pic>
    <xdr:clientData/>
  </xdr:twoCellAnchor>
  <xdr:twoCellAnchor editAs="oneCell">
    <xdr:from>
      <xdr:col>0</xdr:col>
      <xdr:colOff>180975</xdr:colOff>
      <xdr:row>293</xdr:row>
      <xdr:rowOff>76200</xdr:rowOff>
    </xdr:from>
    <xdr:to>
      <xdr:col>4</xdr:col>
      <xdr:colOff>485775</xdr:colOff>
      <xdr:row>306</xdr:row>
      <xdr:rowOff>121920</xdr:rowOff>
    </xdr:to>
    <xdr:pic>
      <xdr:nvPicPr>
        <xdr:cNvPr id="8" name="Imagen 7">
          <a:extLst>
            <a:ext uri="{FF2B5EF4-FFF2-40B4-BE49-F238E27FC236}">
              <a16:creationId xmlns:a16="http://schemas.microsoft.com/office/drawing/2014/main" id="{8D587ED5-7356-4E62-8160-B33D7B134062}"/>
            </a:ext>
          </a:extLst>
        </xdr:cNvPr>
        <xdr:cNvPicPr>
          <a:picLocks noChangeAspect="1"/>
        </xdr:cNvPicPr>
      </xdr:nvPicPr>
      <xdr:blipFill>
        <a:blip xmlns:r="http://schemas.openxmlformats.org/officeDocument/2006/relationships" r:embed="rId7"/>
        <a:stretch>
          <a:fillRect/>
        </a:stretch>
      </xdr:blipFill>
      <xdr:spPr>
        <a:xfrm>
          <a:off x="180975" y="54368700"/>
          <a:ext cx="3474720" cy="2423160"/>
        </a:xfrm>
        <a:prstGeom prst="rect">
          <a:avLst/>
        </a:prstGeom>
      </xdr:spPr>
    </xdr:pic>
    <xdr:clientData/>
  </xdr:twoCellAnchor>
  <xdr:twoCellAnchor editAs="oneCell">
    <xdr:from>
      <xdr:col>6</xdr:col>
      <xdr:colOff>304800</xdr:colOff>
      <xdr:row>293</xdr:row>
      <xdr:rowOff>47625</xdr:rowOff>
    </xdr:from>
    <xdr:to>
      <xdr:col>10</xdr:col>
      <xdr:colOff>45720</xdr:colOff>
      <xdr:row>306</xdr:row>
      <xdr:rowOff>93345</xdr:rowOff>
    </xdr:to>
    <xdr:pic>
      <xdr:nvPicPr>
        <xdr:cNvPr id="9" name="Imagen 8">
          <a:extLst>
            <a:ext uri="{FF2B5EF4-FFF2-40B4-BE49-F238E27FC236}">
              <a16:creationId xmlns:a16="http://schemas.microsoft.com/office/drawing/2014/main" id="{8ADA97FA-0228-434D-B48D-52054C23DAFC}"/>
            </a:ext>
          </a:extLst>
        </xdr:cNvPr>
        <xdr:cNvPicPr>
          <a:picLocks noChangeAspect="1"/>
        </xdr:cNvPicPr>
      </xdr:nvPicPr>
      <xdr:blipFill>
        <a:blip xmlns:r="http://schemas.openxmlformats.org/officeDocument/2006/relationships" r:embed="rId8"/>
        <a:stretch>
          <a:fillRect/>
        </a:stretch>
      </xdr:blipFill>
      <xdr:spPr>
        <a:xfrm>
          <a:off x="4777740" y="54340125"/>
          <a:ext cx="3489960" cy="2423160"/>
        </a:xfrm>
        <a:prstGeom prst="rect">
          <a:avLst/>
        </a:prstGeom>
      </xdr:spPr>
    </xdr:pic>
    <xdr:clientData/>
  </xdr:twoCellAnchor>
  <xdr:twoCellAnchor editAs="oneCell">
    <xdr:from>
      <xdr:col>0</xdr:col>
      <xdr:colOff>409575</xdr:colOff>
      <xdr:row>5</xdr:row>
      <xdr:rowOff>38100</xdr:rowOff>
    </xdr:from>
    <xdr:to>
      <xdr:col>4</xdr:col>
      <xdr:colOff>704215</xdr:colOff>
      <xdr:row>18</xdr:row>
      <xdr:rowOff>68580</xdr:rowOff>
    </xdr:to>
    <xdr:pic>
      <xdr:nvPicPr>
        <xdr:cNvPr id="10" name="Imagen 9">
          <a:extLst>
            <a:ext uri="{FF2B5EF4-FFF2-40B4-BE49-F238E27FC236}">
              <a16:creationId xmlns:a16="http://schemas.microsoft.com/office/drawing/2014/main" id="{075290C5-6F7A-4E1B-A975-B6E3FB99B97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09575" y="1386840"/>
          <a:ext cx="3464560" cy="2407920"/>
        </a:xfrm>
        <a:prstGeom prst="rect">
          <a:avLst/>
        </a:prstGeom>
      </xdr:spPr>
    </xdr:pic>
    <xdr:clientData/>
  </xdr:twoCellAnchor>
  <xdr:twoCellAnchor editAs="oneCell">
    <xdr:from>
      <xdr:col>6</xdr:col>
      <xdr:colOff>542925</xdr:colOff>
      <xdr:row>5</xdr:row>
      <xdr:rowOff>95250</xdr:rowOff>
    </xdr:from>
    <xdr:to>
      <xdr:col>10</xdr:col>
      <xdr:colOff>276225</xdr:colOff>
      <xdr:row>18</xdr:row>
      <xdr:rowOff>133350</xdr:rowOff>
    </xdr:to>
    <xdr:pic>
      <xdr:nvPicPr>
        <xdr:cNvPr id="11" name="Imagen 10">
          <a:extLst>
            <a:ext uri="{FF2B5EF4-FFF2-40B4-BE49-F238E27FC236}">
              <a16:creationId xmlns:a16="http://schemas.microsoft.com/office/drawing/2014/main" id="{8AD78D83-92F6-4051-B0C4-03A31BC4488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015865" y="1443990"/>
          <a:ext cx="3482340" cy="2415540"/>
        </a:xfrm>
        <a:prstGeom prst="rect">
          <a:avLst/>
        </a:prstGeom>
      </xdr:spPr>
    </xdr:pic>
    <xdr:clientData/>
  </xdr:twoCellAnchor>
  <xdr:twoCellAnchor editAs="oneCell">
    <xdr:from>
      <xdr:col>0</xdr:col>
      <xdr:colOff>304800</xdr:colOff>
      <xdr:row>21</xdr:row>
      <xdr:rowOff>66675</xdr:rowOff>
    </xdr:from>
    <xdr:to>
      <xdr:col>4</xdr:col>
      <xdr:colOff>614215</xdr:colOff>
      <xdr:row>34</xdr:row>
      <xdr:rowOff>108236</xdr:rowOff>
    </xdr:to>
    <xdr:pic>
      <xdr:nvPicPr>
        <xdr:cNvPr id="12" name="Imagen 11">
          <a:extLst>
            <a:ext uri="{FF2B5EF4-FFF2-40B4-BE49-F238E27FC236}">
              <a16:creationId xmlns:a16="http://schemas.microsoft.com/office/drawing/2014/main" id="{6A87AAE1-4B3D-4BD0-A969-FB4F044D3D0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04800" y="4356735"/>
          <a:ext cx="3479335" cy="2419001"/>
        </a:xfrm>
        <a:prstGeom prst="rect">
          <a:avLst/>
        </a:prstGeom>
      </xdr:spPr>
    </xdr:pic>
    <xdr:clientData/>
  </xdr:twoCellAnchor>
  <xdr:twoCellAnchor editAs="oneCell">
    <xdr:from>
      <xdr:col>6</xdr:col>
      <xdr:colOff>466725</xdr:colOff>
      <xdr:row>21</xdr:row>
      <xdr:rowOff>85725</xdr:rowOff>
    </xdr:from>
    <xdr:to>
      <xdr:col>10</xdr:col>
      <xdr:colOff>207225</xdr:colOff>
      <xdr:row>34</xdr:row>
      <xdr:rowOff>129225</xdr:rowOff>
    </xdr:to>
    <xdr:pic>
      <xdr:nvPicPr>
        <xdr:cNvPr id="13" name="Imagen 12">
          <a:extLst>
            <a:ext uri="{FF2B5EF4-FFF2-40B4-BE49-F238E27FC236}">
              <a16:creationId xmlns:a16="http://schemas.microsoft.com/office/drawing/2014/main" id="{C0E5082D-DAEE-4B63-A568-A511BA78910A}"/>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939665" y="4375785"/>
          <a:ext cx="3489540" cy="2420940"/>
        </a:xfrm>
        <a:prstGeom prst="rect">
          <a:avLst/>
        </a:prstGeom>
      </xdr:spPr>
    </xdr:pic>
    <xdr:clientData/>
  </xdr:twoCellAnchor>
  <xdr:twoCellAnchor editAs="oneCell">
    <xdr:from>
      <xdr:col>0</xdr:col>
      <xdr:colOff>314325</xdr:colOff>
      <xdr:row>37</xdr:row>
      <xdr:rowOff>38100</xdr:rowOff>
    </xdr:from>
    <xdr:to>
      <xdr:col>4</xdr:col>
      <xdr:colOff>623740</xdr:colOff>
      <xdr:row>50</xdr:row>
      <xdr:rowOff>79661</xdr:rowOff>
    </xdr:to>
    <xdr:pic>
      <xdr:nvPicPr>
        <xdr:cNvPr id="14" name="Imagen 13">
          <a:extLst>
            <a:ext uri="{FF2B5EF4-FFF2-40B4-BE49-F238E27FC236}">
              <a16:creationId xmlns:a16="http://schemas.microsoft.com/office/drawing/2014/main" id="{03253E9C-D131-4A8B-A9C4-930A893FB432}"/>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14325" y="7269480"/>
          <a:ext cx="3479335" cy="2419001"/>
        </a:xfrm>
        <a:prstGeom prst="rect">
          <a:avLst/>
        </a:prstGeom>
      </xdr:spPr>
    </xdr:pic>
    <xdr:clientData/>
  </xdr:twoCellAnchor>
  <xdr:twoCellAnchor editAs="oneCell">
    <xdr:from>
      <xdr:col>6</xdr:col>
      <xdr:colOff>476250</xdr:colOff>
      <xdr:row>37</xdr:row>
      <xdr:rowOff>76200</xdr:rowOff>
    </xdr:from>
    <xdr:to>
      <xdr:col>10</xdr:col>
      <xdr:colOff>216750</xdr:colOff>
      <xdr:row>50</xdr:row>
      <xdr:rowOff>119700</xdr:rowOff>
    </xdr:to>
    <xdr:pic>
      <xdr:nvPicPr>
        <xdr:cNvPr id="15" name="Imagen 14">
          <a:extLst>
            <a:ext uri="{FF2B5EF4-FFF2-40B4-BE49-F238E27FC236}">
              <a16:creationId xmlns:a16="http://schemas.microsoft.com/office/drawing/2014/main" id="{D0C7C33D-3691-4A0A-96B1-DCD3264CC0CE}"/>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949190" y="7307580"/>
          <a:ext cx="3489540" cy="2420940"/>
        </a:xfrm>
        <a:prstGeom prst="rect">
          <a:avLst/>
        </a:prstGeom>
      </xdr:spPr>
    </xdr:pic>
    <xdr:clientData/>
  </xdr:twoCellAnchor>
  <xdr:twoCellAnchor editAs="oneCell">
    <xdr:from>
      <xdr:col>0</xdr:col>
      <xdr:colOff>438150</xdr:colOff>
      <xdr:row>53</xdr:row>
      <xdr:rowOff>66675</xdr:rowOff>
    </xdr:from>
    <xdr:to>
      <xdr:col>4</xdr:col>
      <xdr:colOff>747565</xdr:colOff>
      <xdr:row>66</xdr:row>
      <xdr:rowOff>108236</xdr:rowOff>
    </xdr:to>
    <xdr:pic>
      <xdr:nvPicPr>
        <xdr:cNvPr id="16" name="Imagen 15">
          <a:extLst>
            <a:ext uri="{FF2B5EF4-FFF2-40B4-BE49-F238E27FC236}">
              <a16:creationId xmlns:a16="http://schemas.microsoft.com/office/drawing/2014/main" id="{D7FC2BEB-5F6C-4508-BACB-CD4AAB9A8BA7}"/>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38150" y="10239375"/>
          <a:ext cx="3479335" cy="2419001"/>
        </a:xfrm>
        <a:prstGeom prst="rect">
          <a:avLst/>
        </a:prstGeom>
      </xdr:spPr>
    </xdr:pic>
    <xdr:clientData/>
  </xdr:twoCellAnchor>
  <xdr:twoCellAnchor editAs="oneCell">
    <xdr:from>
      <xdr:col>6</xdr:col>
      <xdr:colOff>561975</xdr:colOff>
      <xdr:row>53</xdr:row>
      <xdr:rowOff>76200</xdr:rowOff>
    </xdr:from>
    <xdr:to>
      <xdr:col>10</xdr:col>
      <xdr:colOff>302475</xdr:colOff>
      <xdr:row>66</xdr:row>
      <xdr:rowOff>119700</xdr:rowOff>
    </xdr:to>
    <xdr:pic>
      <xdr:nvPicPr>
        <xdr:cNvPr id="17" name="Imagen 16">
          <a:extLst>
            <a:ext uri="{FF2B5EF4-FFF2-40B4-BE49-F238E27FC236}">
              <a16:creationId xmlns:a16="http://schemas.microsoft.com/office/drawing/2014/main" id="{C7724BA0-E575-43F9-9610-0A30701752B7}"/>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5034915" y="10248900"/>
          <a:ext cx="3489540" cy="2420940"/>
        </a:xfrm>
        <a:prstGeom prst="rect">
          <a:avLst/>
        </a:prstGeom>
      </xdr:spPr>
    </xdr:pic>
    <xdr:clientData/>
  </xdr:twoCellAnchor>
  <xdr:twoCellAnchor editAs="oneCell">
    <xdr:from>
      <xdr:col>0</xdr:col>
      <xdr:colOff>390525</xdr:colOff>
      <xdr:row>69</xdr:row>
      <xdr:rowOff>38099</xdr:rowOff>
    </xdr:from>
    <xdr:to>
      <xdr:col>4</xdr:col>
      <xdr:colOff>702525</xdr:colOff>
      <xdr:row>82</xdr:row>
      <xdr:rowOff>81599</xdr:rowOff>
    </xdr:to>
    <xdr:pic>
      <xdr:nvPicPr>
        <xdr:cNvPr id="18" name="Imagen 17">
          <a:extLst>
            <a:ext uri="{FF2B5EF4-FFF2-40B4-BE49-F238E27FC236}">
              <a16:creationId xmlns:a16="http://schemas.microsoft.com/office/drawing/2014/main" id="{10C038B2-CFA8-40BC-BA2D-1B071F970815}"/>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390525" y="13152119"/>
          <a:ext cx="3481920" cy="2420940"/>
        </a:xfrm>
        <a:prstGeom prst="rect">
          <a:avLst/>
        </a:prstGeom>
      </xdr:spPr>
    </xdr:pic>
    <xdr:clientData/>
  </xdr:twoCellAnchor>
  <xdr:twoCellAnchor editAs="oneCell">
    <xdr:from>
      <xdr:col>6</xdr:col>
      <xdr:colOff>581025</xdr:colOff>
      <xdr:row>69</xdr:row>
      <xdr:rowOff>76200</xdr:rowOff>
    </xdr:from>
    <xdr:to>
      <xdr:col>10</xdr:col>
      <xdr:colOff>321525</xdr:colOff>
      <xdr:row>82</xdr:row>
      <xdr:rowOff>119700</xdr:rowOff>
    </xdr:to>
    <xdr:pic>
      <xdr:nvPicPr>
        <xdr:cNvPr id="19" name="Imagen 18">
          <a:extLst>
            <a:ext uri="{FF2B5EF4-FFF2-40B4-BE49-F238E27FC236}">
              <a16:creationId xmlns:a16="http://schemas.microsoft.com/office/drawing/2014/main" id="{BD82BB59-3018-4AB7-9BD7-DE31B6F99BAC}"/>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5053965" y="13190220"/>
          <a:ext cx="3489540" cy="2420940"/>
        </a:xfrm>
        <a:prstGeom prst="rect">
          <a:avLst/>
        </a:prstGeom>
      </xdr:spPr>
    </xdr:pic>
    <xdr:clientData/>
  </xdr:twoCellAnchor>
  <xdr:twoCellAnchor editAs="oneCell">
    <xdr:from>
      <xdr:col>0</xdr:col>
      <xdr:colOff>247650</xdr:colOff>
      <xdr:row>85</xdr:row>
      <xdr:rowOff>57150</xdr:rowOff>
    </xdr:from>
    <xdr:to>
      <xdr:col>4</xdr:col>
      <xdr:colOff>498605</xdr:colOff>
      <xdr:row>98</xdr:row>
      <xdr:rowOff>100650</xdr:rowOff>
    </xdr:to>
    <xdr:pic>
      <xdr:nvPicPr>
        <xdr:cNvPr id="20" name="Imagen 19">
          <a:extLst>
            <a:ext uri="{FF2B5EF4-FFF2-40B4-BE49-F238E27FC236}">
              <a16:creationId xmlns:a16="http://schemas.microsoft.com/office/drawing/2014/main" id="{FC8381CF-2515-41A5-88DC-38D244FFDA91}"/>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247650" y="16112490"/>
          <a:ext cx="3420875" cy="2420940"/>
        </a:xfrm>
        <a:prstGeom prst="rect">
          <a:avLst/>
        </a:prstGeom>
      </xdr:spPr>
    </xdr:pic>
    <xdr:clientData/>
  </xdr:twoCellAnchor>
  <xdr:twoCellAnchor editAs="oneCell">
    <xdr:from>
      <xdr:col>6</xdr:col>
      <xdr:colOff>581025</xdr:colOff>
      <xdr:row>85</xdr:row>
      <xdr:rowOff>57150</xdr:rowOff>
    </xdr:from>
    <xdr:to>
      <xdr:col>10</xdr:col>
      <xdr:colOff>259582</xdr:colOff>
      <xdr:row>98</xdr:row>
      <xdr:rowOff>100650</xdr:rowOff>
    </xdr:to>
    <xdr:pic>
      <xdr:nvPicPr>
        <xdr:cNvPr id="21" name="Imagen 20">
          <a:extLst>
            <a:ext uri="{FF2B5EF4-FFF2-40B4-BE49-F238E27FC236}">
              <a16:creationId xmlns:a16="http://schemas.microsoft.com/office/drawing/2014/main" id="{1FEB60BB-0DC5-4FE6-A968-7935FB2EA2A8}"/>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5053965" y="16112490"/>
          <a:ext cx="3427597" cy="2420940"/>
        </a:xfrm>
        <a:prstGeom prst="rect">
          <a:avLst/>
        </a:prstGeom>
      </xdr:spPr>
    </xdr:pic>
    <xdr:clientData/>
  </xdr:twoCellAnchor>
  <xdr:twoCellAnchor editAs="oneCell">
    <xdr:from>
      <xdr:col>6</xdr:col>
      <xdr:colOff>514350</xdr:colOff>
      <xdr:row>101</xdr:row>
      <xdr:rowOff>47625</xdr:rowOff>
    </xdr:from>
    <xdr:to>
      <xdr:col>10</xdr:col>
      <xdr:colOff>193807</xdr:colOff>
      <xdr:row>114</xdr:row>
      <xdr:rowOff>91125</xdr:rowOff>
    </xdr:to>
    <xdr:pic>
      <xdr:nvPicPr>
        <xdr:cNvPr id="22" name="Imagen 21">
          <a:extLst>
            <a:ext uri="{FF2B5EF4-FFF2-40B4-BE49-F238E27FC236}">
              <a16:creationId xmlns:a16="http://schemas.microsoft.com/office/drawing/2014/main" id="{64B8B8F2-3F12-4A0F-BD76-5923DB168899}"/>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987290" y="19044285"/>
          <a:ext cx="3428497" cy="2420940"/>
        </a:xfrm>
        <a:prstGeom prst="rect">
          <a:avLst/>
        </a:prstGeom>
      </xdr:spPr>
    </xdr:pic>
    <xdr:clientData/>
  </xdr:twoCellAnchor>
  <xdr:twoCellAnchor editAs="oneCell">
    <xdr:from>
      <xdr:col>0</xdr:col>
      <xdr:colOff>371475</xdr:colOff>
      <xdr:row>117</xdr:row>
      <xdr:rowOff>85725</xdr:rowOff>
    </xdr:from>
    <xdr:to>
      <xdr:col>4</xdr:col>
      <xdr:colOff>620446</xdr:colOff>
      <xdr:row>130</xdr:row>
      <xdr:rowOff>129225</xdr:rowOff>
    </xdr:to>
    <xdr:pic>
      <xdr:nvPicPr>
        <xdr:cNvPr id="23" name="Imagen 22">
          <a:extLst>
            <a:ext uri="{FF2B5EF4-FFF2-40B4-BE49-F238E27FC236}">
              <a16:creationId xmlns:a16="http://schemas.microsoft.com/office/drawing/2014/main" id="{EE3B2895-2F69-4984-A791-C6A4E62A9CF9}"/>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71475" y="22023705"/>
          <a:ext cx="3418891" cy="2420940"/>
        </a:xfrm>
        <a:prstGeom prst="rect">
          <a:avLst/>
        </a:prstGeom>
      </xdr:spPr>
    </xdr:pic>
    <xdr:clientData/>
  </xdr:twoCellAnchor>
  <xdr:twoCellAnchor editAs="oneCell">
    <xdr:from>
      <xdr:col>6</xdr:col>
      <xdr:colOff>476250</xdr:colOff>
      <xdr:row>117</xdr:row>
      <xdr:rowOff>85725</xdr:rowOff>
    </xdr:from>
    <xdr:to>
      <xdr:col>10</xdr:col>
      <xdr:colOff>155707</xdr:colOff>
      <xdr:row>130</xdr:row>
      <xdr:rowOff>129225</xdr:rowOff>
    </xdr:to>
    <xdr:pic>
      <xdr:nvPicPr>
        <xdr:cNvPr id="24" name="Imagen 23">
          <a:extLst>
            <a:ext uri="{FF2B5EF4-FFF2-40B4-BE49-F238E27FC236}">
              <a16:creationId xmlns:a16="http://schemas.microsoft.com/office/drawing/2014/main" id="{63EB8ABD-3A30-4721-B541-22C87C6F999A}"/>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949190" y="22023705"/>
          <a:ext cx="3428497" cy="2420940"/>
        </a:xfrm>
        <a:prstGeom prst="rect">
          <a:avLst/>
        </a:prstGeom>
      </xdr:spPr>
    </xdr:pic>
    <xdr:clientData/>
  </xdr:twoCellAnchor>
  <xdr:twoCellAnchor editAs="oneCell">
    <xdr:from>
      <xdr:col>0</xdr:col>
      <xdr:colOff>352425</xdr:colOff>
      <xdr:row>133</xdr:row>
      <xdr:rowOff>66675</xdr:rowOff>
    </xdr:from>
    <xdr:to>
      <xdr:col>4</xdr:col>
      <xdr:colOff>603382</xdr:colOff>
      <xdr:row>146</xdr:row>
      <xdr:rowOff>110175</xdr:rowOff>
    </xdr:to>
    <xdr:pic>
      <xdr:nvPicPr>
        <xdr:cNvPr id="25" name="Imagen 24">
          <a:extLst>
            <a:ext uri="{FF2B5EF4-FFF2-40B4-BE49-F238E27FC236}">
              <a16:creationId xmlns:a16="http://schemas.microsoft.com/office/drawing/2014/main" id="{B908851A-E0AA-482B-AAF4-DF04ABAD4DAB}"/>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52425" y="24945975"/>
          <a:ext cx="3420877" cy="2420940"/>
        </a:xfrm>
        <a:prstGeom prst="rect">
          <a:avLst/>
        </a:prstGeom>
      </xdr:spPr>
    </xdr:pic>
    <xdr:clientData/>
  </xdr:twoCellAnchor>
  <xdr:twoCellAnchor editAs="oneCell">
    <xdr:from>
      <xdr:col>6</xdr:col>
      <xdr:colOff>657225</xdr:colOff>
      <xdr:row>133</xdr:row>
      <xdr:rowOff>76200</xdr:rowOff>
    </xdr:from>
    <xdr:to>
      <xdr:col>10</xdr:col>
      <xdr:colOff>335784</xdr:colOff>
      <xdr:row>146</xdr:row>
      <xdr:rowOff>119700</xdr:rowOff>
    </xdr:to>
    <xdr:pic>
      <xdr:nvPicPr>
        <xdr:cNvPr id="26" name="Imagen 25">
          <a:extLst>
            <a:ext uri="{FF2B5EF4-FFF2-40B4-BE49-F238E27FC236}">
              <a16:creationId xmlns:a16="http://schemas.microsoft.com/office/drawing/2014/main" id="{7C93718D-DF19-4AAE-9951-6E3AC59F93D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5130165" y="24955500"/>
          <a:ext cx="3427599" cy="2420940"/>
        </a:xfrm>
        <a:prstGeom prst="rect">
          <a:avLst/>
        </a:prstGeom>
      </xdr:spPr>
    </xdr:pic>
    <xdr:clientData/>
  </xdr:twoCellAnchor>
  <xdr:twoCellAnchor editAs="oneCell">
    <xdr:from>
      <xdr:col>6</xdr:col>
      <xdr:colOff>657225</xdr:colOff>
      <xdr:row>149</xdr:row>
      <xdr:rowOff>47625</xdr:rowOff>
    </xdr:from>
    <xdr:to>
      <xdr:col>10</xdr:col>
      <xdr:colOff>335782</xdr:colOff>
      <xdr:row>162</xdr:row>
      <xdr:rowOff>91125</xdr:rowOff>
    </xdr:to>
    <xdr:pic>
      <xdr:nvPicPr>
        <xdr:cNvPr id="27" name="Imagen 26">
          <a:extLst>
            <a:ext uri="{FF2B5EF4-FFF2-40B4-BE49-F238E27FC236}">
              <a16:creationId xmlns:a16="http://schemas.microsoft.com/office/drawing/2014/main" id="{F23E8BA2-989A-471F-B027-DCDBB64AAB60}"/>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5130165" y="27868245"/>
          <a:ext cx="3427597" cy="2420940"/>
        </a:xfrm>
        <a:prstGeom prst="rect">
          <a:avLst/>
        </a:prstGeom>
      </xdr:spPr>
    </xdr:pic>
    <xdr:clientData/>
  </xdr:twoCellAnchor>
  <xdr:twoCellAnchor editAs="oneCell">
    <xdr:from>
      <xdr:col>0</xdr:col>
      <xdr:colOff>561975</xdr:colOff>
      <xdr:row>101</xdr:row>
      <xdr:rowOff>85725</xdr:rowOff>
    </xdr:from>
    <xdr:to>
      <xdr:col>5</xdr:col>
      <xdr:colOff>111975</xdr:colOff>
      <xdr:row>114</xdr:row>
      <xdr:rowOff>129225</xdr:rowOff>
    </xdr:to>
    <xdr:pic>
      <xdr:nvPicPr>
        <xdr:cNvPr id="28" name="Imagen 27">
          <a:extLst>
            <a:ext uri="{FF2B5EF4-FFF2-40B4-BE49-F238E27FC236}">
              <a16:creationId xmlns:a16="http://schemas.microsoft.com/office/drawing/2014/main" id="{22B7E104-DC84-4317-8537-9A59D12114DE}"/>
            </a:ext>
          </a:extLst>
        </xdr:cNvPr>
        <xdr:cNvPicPr>
          <a:picLocks noChangeAspect="1"/>
        </xdr:cNvPicPr>
      </xdr:nvPicPr>
      <xdr:blipFill>
        <a:blip xmlns:r="http://schemas.openxmlformats.org/officeDocument/2006/relationships" r:embed="rId27"/>
        <a:stretch>
          <a:fillRect/>
        </a:stretch>
      </xdr:blipFill>
      <xdr:spPr>
        <a:xfrm>
          <a:off x="561975" y="19082385"/>
          <a:ext cx="3512400" cy="2420940"/>
        </a:xfrm>
        <a:prstGeom prst="rect">
          <a:avLst/>
        </a:prstGeom>
      </xdr:spPr>
    </xdr:pic>
    <xdr:clientData/>
  </xdr:twoCellAnchor>
  <xdr:twoCellAnchor editAs="oneCell">
    <xdr:from>
      <xdr:col>0</xdr:col>
      <xdr:colOff>285750</xdr:colOff>
      <xdr:row>149</xdr:row>
      <xdr:rowOff>95250</xdr:rowOff>
    </xdr:from>
    <xdr:to>
      <xdr:col>4</xdr:col>
      <xdr:colOff>536705</xdr:colOff>
      <xdr:row>162</xdr:row>
      <xdr:rowOff>138750</xdr:rowOff>
    </xdr:to>
    <xdr:pic>
      <xdr:nvPicPr>
        <xdr:cNvPr id="29" name="Imagen 28">
          <a:extLst>
            <a:ext uri="{FF2B5EF4-FFF2-40B4-BE49-F238E27FC236}">
              <a16:creationId xmlns:a16="http://schemas.microsoft.com/office/drawing/2014/main" id="{D8C5A858-4DBF-48F4-8129-FBEF0543E1A7}"/>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285750" y="27915870"/>
          <a:ext cx="3420875" cy="2420940"/>
        </a:xfrm>
        <a:prstGeom prst="rect">
          <a:avLst/>
        </a:prstGeom>
      </xdr:spPr>
    </xdr:pic>
    <xdr:clientData/>
  </xdr:twoCellAnchor>
  <xdr:twoCellAnchor editAs="oneCell">
    <xdr:from>
      <xdr:col>0</xdr:col>
      <xdr:colOff>200025</xdr:colOff>
      <xdr:row>165</xdr:row>
      <xdr:rowOff>47625</xdr:rowOff>
    </xdr:from>
    <xdr:to>
      <xdr:col>4</xdr:col>
      <xdr:colOff>450082</xdr:colOff>
      <xdr:row>178</xdr:row>
      <xdr:rowOff>91124</xdr:rowOff>
    </xdr:to>
    <xdr:pic>
      <xdr:nvPicPr>
        <xdr:cNvPr id="30" name="Imagen 29">
          <a:extLst>
            <a:ext uri="{FF2B5EF4-FFF2-40B4-BE49-F238E27FC236}">
              <a16:creationId xmlns:a16="http://schemas.microsoft.com/office/drawing/2014/main" id="{B6DE4573-2240-4227-9D36-C368A0319D87}"/>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200025" y="30809565"/>
          <a:ext cx="3419977" cy="2420939"/>
        </a:xfrm>
        <a:prstGeom prst="rect">
          <a:avLst/>
        </a:prstGeom>
      </xdr:spPr>
    </xdr:pic>
    <xdr:clientData/>
  </xdr:twoCellAnchor>
  <xdr:twoCellAnchor editAs="oneCell">
    <xdr:from>
      <xdr:col>6</xdr:col>
      <xdr:colOff>619125</xdr:colOff>
      <xdr:row>165</xdr:row>
      <xdr:rowOff>85725</xdr:rowOff>
    </xdr:from>
    <xdr:to>
      <xdr:col>10</xdr:col>
      <xdr:colOff>298580</xdr:colOff>
      <xdr:row>178</xdr:row>
      <xdr:rowOff>129224</xdr:rowOff>
    </xdr:to>
    <xdr:pic>
      <xdr:nvPicPr>
        <xdr:cNvPr id="31" name="Imagen 30">
          <a:extLst>
            <a:ext uri="{FF2B5EF4-FFF2-40B4-BE49-F238E27FC236}">
              <a16:creationId xmlns:a16="http://schemas.microsoft.com/office/drawing/2014/main" id="{58BCF735-5618-4AEA-B96C-A0F58AA979F0}"/>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5092065" y="30847665"/>
          <a:ext cx="3428495" cy="2420939"/>
        </a:xfrm>
        <a:prstGeom prst="rect">
          <a:avLst/>
        </a:prstGeom>
      </xdr:spPr>
    </xdr:pic>
    <xdr:clientData/>
  </xdr:twoCellAnchor>
  <xdr:twoCellAnchor editAs="oneCell">
    <xdr:from>
      <xdr:col>0</xdr:col>
      <xdr:colOff>219075</xdr:colOff>
      <xdr:row>181</xdr:row>
      <xdr:rowOff>66675</xdr:rowOff>
    </xdr:from>
    <xdr:to>
      <xdr:col>4</xdr:col>
      <xdr:colOff>469134</xdr:colOff>
      <xdr:row>194</xdr:row>
      <xdr:rowOff>110175</xdr:rowOff>
    </xdr:to>
    <xdr:pic>
      <xdr:nvPicPr>
        <xdr:cNvPr id="32" name="Imagen 31">
          <a:extLst>
            <a:ext uri="{FF2B5EF4-FFF2-40B4-BE49-F238E27FC236}">
              <a16:creationId xmlns:a16="http://schemas.microsoft.com/office/drawing/2014/main" id="{4548A2D0-429C-4466-ABE1-5AACBFD52ED7}"/>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219075" y="33769935"/>
          <a:ext cx="3419979" cy="2420940"/>
        </a:xfrm>
        <a:prstGeom prst="rect">
          <a:avLst/>
        </a:prstGeom>
      </xdr:spPr>
    </xdr:pic>
    <xdr:clientData/>
  </xdr:twoCellAnchor>
  <xdr:twoCellAnchor editAs="oneCell">
    <xdr:from>
      <xdr:col>6</xdr:col>
      <xdr:colOff>600075</xdr:colOff>
      <xdr:row>181</xdr:row>
      <xdr:rowOff>76200</xdr:rowOff>
    </xdr:from>
    <xdr:to>
      <xdr:col>10</xdr:col>
      <xdr:colOff>279532</xdr:colOff>
      <xdr:row>194</xdr:row>
      <xdr:rowOff>119700</xdr:rowOff>
    </xdr:to>
    <xdr:pic>
      <xdr:nvPicPr>
        <xdr:cNvPr id="33" name="Imagen 32">
          <a:extLst>
            <a:ext uri="{FF2B5EF4-FFF2-40B4-BE49-F238E27FC236}">
              <a16:creationId xmlns:a16="http://schemas.microsoft.com/office/drawing/2014/main" id="{94FA5564-4C38-4FDF-A6EE-5205E0ECE801}"/>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5073015" y="33779460"/>
          <a:ext cx="3428497" cy="2420940"/>
        </a:xfrm>
        <a:prstGeom prst="rect">
          <a:avLst/>
        </a:prstGeom>
      </xdr:spPr>
    </xdr:pic>
    <xdr:clientData/>
  </xdr:twoCellAnchor>
  <xdr:twoCellAnchor editAs="oneCell">
    <xdr:from>
      <xdr:col>0</xdr:col>
      <xdr:colOff>238125</xdr:colOff>
      <xdr:row>197</xdr:row>
      <xdr:rowOff>66675</xdr:rowOff>
    </xdr:from>
    <xdr:to>
      <xdr:col>4</xdr:col>
      <xdr:colOff>542925</xdr:colOff>
      <xdr:row>210</xdr:row>
      <xdr:rowOff>104775</xdr:rowOff>
    </xdr:to>
    <xdr:pic>
      <xdr:nvPicPr>
        <xdr:cNvPr id="34" name="Imagen 33">
          <a:extLst>
            <a:ext uri="{FF2B5EF4-FFF2-40B4-BE49-F238E27FC236}">
              <a16:creationId xmlns:a16="http://schemas.microsoft.com/office/drawing/2014/main" id="{B0420099-4956-4C29-9511-50F948D7761E}"/>
            </a:ext>
          </a:extLst>
        </xdr:cNvPr>
        <xdr:cNvPicPr>
          <a:picLocks noChangeAspect="1"/>
        </xdr:cNvPicPr>
      </xdr:nvPicPr>
      <xdr:blipFill>
        <a:blip xmlns:r="http://schemas.openxmlformats.org/officeDocument/2006/relationships" r:embed="rId33"/>
        <a:stretch>
          <a:fillRect/>
        </a:stretch>
      </xdr:blipFill>
      <xdr:spPr>
        <a:xfrm>
          <a:off x="238125" y="36711255"/>
          <a:ext cx="3474720" cy="2415540"/>
        </a:xfrm>
        <a:prstGeom prst="rect">
          <a:avLst/>
        </a:prstGeom>
      </xdr:spPr>
    </xdr:pic>
    <xdr:clientData/>
  </xdr:twoCellAnchor>
  <xdr:twoCellAnchor editAs="oneCell">
    <xdr:from>
      <xdr:col>6</xdr:col>
      <xdr:colOff>619125</xdr:colOff>
      <xdr:row>197</xdr:row>
      <xdr:rowOff>57150</xdr:rowOff>
    </xdr:from>
    <xdr:to>
      <xdr:col>10</xdr:col>
      <xdr:colOff>317500</xdr:colOff>
      <xdr:row>210</xdr:row>
      <xdr:rowOff>95250</xdr:rowOff>
    </xdr:to>
    <xdr:pic>
      <xdr:nvPicPr>
        <xdr:cNvPr id="35" name="Imagen 34">
          <a:extLst>
            <a:ext uri="{FF2B5EF4-FFF2-40B4-BE49-F238E27FC236}">
              <a16:creationId xmlns:a16="http://schemas.microsoft.com/office/drawing/2014/main" id="{8213A3DC-718B-47C1-BEA6-BC311FBF83CB}"/>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5092065" y="36701730"/>
          <a:ext cx="3447415" cy="2415540"/>
        </a:xfrm>
        <a:prstGeom prst="rect">
          <a:avLst/>
        </a:prstGeom>
      </xdr:spPr>
    </xdr:pic>
    <xdr:clientData/>
  </xdr:twoCellAnchor>
  <xdr:twoCellAnchor editAs="oneCell">
    <xdr:from>
      <xdr:col>0</xdr:col>
      <xdr:colOff>409575</xdr:colOff>
      <xdr:row>213</xdr:row>
      <xdr:rowOff>95250</xdr:rowOff>
    </xdr:from>
    <xdr:to>
      <xdr:col>4</xdr:col>
      <xdr:colOff>679271</xdr:colOff>
      <xdr:row>226</xdr:row>
      <xdr:rowOff>133350</xdr:rowOff>
    </xdr:to>
    <xdr:pic>
      <xdr:nvPicPr>
        <xdr:cNvPr id="36" name="Imagen 35">
          <a:extLst>
            <a:ext uri="{FF2B5EF4-FFF2-40B4-BE49-F238E27FC236}">
              <a16:creationId xmlns:a16="http://schemas.microsoft.com/office/drawing/2014/main" id="{C9A67E00-D5A8-4F7B-9865-34BD6AB71412}"/>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09575" y="39681150"/>
          <a:ext cx="3439616" cy="2415540"/>
        </a:xfrm>
        <a:prstGeom prst="rect">
          <a:avLst/>
        </a:prstGeom>
      </xdr:spPr>
    </xdr:pic>
    <xdr:clientData/>
  </xdr:twoCellAnchor>
  <xdr:twoCellAnchor editAs="oneCell">
    <xdr:from>
      <xdr:col>6</xdr:col>
      <xdr:colOff>485775</xdr:colOff>
      <xdr:row>213</xdr:row>
      <xdr:rowOff>104775</xdr:rowOff>
    </xdr:from>
    <xdr:to>
      <xdr:col>10</xdr:col>
      <xdr:colOff>184869</xdr:colOff>
      <xdr:row>226</xdr:row>
      <xdr:rowOff>142875</xdr:rowOff>
    </xdr:to>
    <xdr:pic>
      <xdr:nvPicPr>
        <xdr:cNvPr id="37" name="Imagen 36">
          <a:extLst>
            <a:ext uri="{FF2B5EF4-FFF2-40B4-BE49-F238E27FC236}">
              <a16:creationId xmlns:a16="http://schemas.microsoft.com/office/drawing/2014/main" id="{5D88CB02-2498-4D4E-BF4A-8C872B15294E}"/>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4958715" y="39690675"/>
          <a:ext cx="3448134" cy="2415540"/>
        </a:xfrm>
        <a:prstGeom prst="rect">
          <a:avLst/>
        </a:prstGeom>
      </xdr:spPr>
    </xdr:pic>
    <xdr:clientData/>
  </xdr:twoCellAnchor>
  <xdr:twoCellAnchor editAs="oneCell">
    <xdr:from>
      <xdr:col>0</xdr:col>
      <xdr:colOff>390525</xdr:colOff>
      <xdr:row>229</xdr:row>
      <xdr:rowOff>57150</xdr:rowOff>
    </xdr:from>
    <xdr:to>
      <xdr:col>4</xdr:col>
      <xdr:colOff>695325</xdr:colOff>
      <xdr:row>242</xdr:row>
      <xdr:rowOff>95250</xdr:rowOff>
    </xdr:to>
    <xdr:pic>
      <xdr:nvPicPr>
        <xdr:cNvPr id="38" name="Imagen 37">
          <a:extLst>
            <a:ext uri="{FF2B5EF4-FFF2-40B4-BE49-F238E27FC236}">
              <a16:creationId xmlns:a16="http://schemas.microsoft.com/office/drawing/2014/main" id="{92BEE1C8-5710-4AD9-8D0A-CE653F6C249D}"/>
            </a:ext>
          </a:extLst>
        </xdr:cNvPr>
        <xdr:cNvPicPr>
          <a:picLocks noChangeAspect="1"/>
        </xdr:cNvPicPr>
      </xdr:nvPicPr>
      <xdr:blipFill>
        <a:blip xmlns:r="http://schemas.openxmlformats.org/officeDocument/2006/relationships" r:embed="rId37"/>
        <a:stretch>
          <a:fillRect/>
        </a:stretch>
      </xdr:blipFill>
      <xdr:spPr>
        <a:xfrm>
          <a:off x="390525" y="42584370"/>
          <a:ext cx="3474720" cy="2415540"/>
        </a:xfrm>
        <a:prstGeom prst="rect">
          <a:avLst/>
        </a:prstGeom>
      </xdr:spPr>
    </xdr:pic>
    <xdr:clientData/>
  </xdr:twoCellAnchor>
  <xdr:twoCellAnchor editAs="oneCell">
    <xdr:from>
      <xdr:col>6</xdr:col>
      <xdr:colOff>495300</xdr:colOff>
      <xdr:row>229</xdr:row>
      <xdr:rowOff>76200</xdr:rowOff>
    </xdr:from>
    <xdr:to>
      <xdr:col>10</xdr:col>
      <xdr:colOff>228600</xdr:colOff>
      <xdr:row>242</xdr:row>
      <xdr:rowOff>114300</xdr:rowOff>
    </xdr:to>
    <xdr:pic>
      <xdr:nvPicPr>
        <xdr:cNvPr id="39" name="Imagen 38">
          <a:extLst>
            <a:ext uri="{FF2B5EF4-FFF2-40B4-BE49-F238E27FC236}">
              <a16:creationId xmlns:a16="http://schemas.microsoft.com/office/drawing/2014/main" id="{3F88C435-0761-4AA8-AC3D-F0093D87F5D7}"/>
            </a:ext>
          </a:extLst>
        </xdr:cNvPr>
        <xdr:cNvPicPr>
          <a:picLocks noChangeAspect="1"/>
        </xdr:cNvPicPr>
      </xdr:nvPicPr>
      <xdr:blipFill>
        <a:blip xmlns:r="http://schemas.openxmlformats.org/officeDocument/2006/relationships" r:embed="rId38"/>
        <a:stretch>
          <a:fillRect/>
        </a:stretch>
      </xdr:blipFill>
      <xdr:spPr>
        <a:xfrm>
          <a:off x="4968240" y="42603420"/>
          <a:ext cx="3482340" cy="2415540"/>
        </a:xfrm>
        <a:prstGeom prst="rect">
          <a:avLst/>
        </a:prstGeom>
      </xdr:spPr>
    </xdr:pic>
    <xdr:clientData/>
  </xdr:twoCellAnchor>
  <xdr:twoCellAnchor editAs="oneCell">
    <xdr:from>
      <xdr:col>6</xdr:col>
      <xdr:colOff>590550</xdr:colOff>
      <xdr:row>245</xdr:row>
      <xdr:rowOff>47625</xdr:rowOff>
    </xdr:from>
    <xdr:to>
      <xdr:col>10</xdr:col>
      <xdr:colOff>323850</xdr:colOff>
      <xdr:row>258</xdr:row>
      <xdr:rowOff>85725</xdr:rowOff>
    </xdr:to>
    <xdr:pic>
      <xdr:nvPicPr>
        <xdr:cNvPr id="40" name="Imagen 39">
          <a:extLst>
            <a:ext uri="{FF2B5EF4-FFF2-40B4-BE49-F238E27FC236}">
              <a16:creationId xmlns:a16="http://schemas.microsoft.com/office/drawing/2014/main" id="{7BBFB66E-20DF-44A6-9EBE-0D1DB05151A0}"/>
            </a:ext>
          </a:extLst>
        </xdr:cNvPr>
        <xdr:cNvPicPr>
          <a:picLocks noChangeAspect="1"/>
        </xdr:cNvPicPr>
      </xdr:nvPicPr>
      <xdr:blipFill>
        <a:blip xmlns:r="http://schemas.openxmlformats.org/officeDocument/2006/relationships" r:embed="rId39"/>
        <a:stretch>
          <a:fillRect/>
        </a:stretch>
      </xdr:blipFill>
      <xdr:spPr>
        <a:xfrm>
          <a:off x="5063490" y="45516165"/>
          <a:ext cx="3482340" cy="2415540"/>
        </a:xfrm>
        <a:prstGeom prst="rect">
          <a:avLst/>
        </a:prstGeom>
      </xdr:spPr>
    </xdr:pic>
    <xdr:clientData/>
  </xdr:twoCellAnchor>
  <xdr:twoCellAnchor editAs="oneCell">
    <xdr:from>
      <xdr:col>6</xdr:col>
      <xdr:colOff>428625</xdr:colOff>
      <xdr:row>277</xdr:row>
      <xdr:rowOff>47625</xdr:rowOff>
    </xdr:from>
    <xdr:to>
      <xdr:col>10</xdr:col>
      <xdr:colOff>161925</xdr:colOff>
      <xdr:row>290</xdr:row>
      <xdr:rowOff>85725</xdr:rowOff>
    </xdr:to>
    <xdr:pic>
      <xdr:nvPicPr>
        <xdr:cNvPr id="41" name="Imagen 40">
          <a:extLst>
            <a:ext uri="{FF2B5EF4-FFF2-40B4-BE49-F238E27FC236}">
              <a16:creationId xmlns:a16="http://schemas.microsoft.com/office/drawing/2014/main" id="{E3B74F97-7E87-42F6-8FF6-58CCC12D53C8}"/>
            </a:ext>
          </a:extLst>
        </xdr:cNvPr>
        <xdr:cNvPicPr>
          <a:picLocks noChangeAspect="1"/>
        </xdr:cNvPicPr>
      </xdr:nvPicPr>
      <xdr:blipFill>
        <a:blip xmlns:r="http://schemas.openxmlformats.org/officeDocument/2006/relationships" r:embed="rId40"/>
        <a:stretch>
          <a:fillRect/>
        </a:stretch>
      </xdr:blipFill>
      <xdr:spPr>
        <a:xfrm>
          <a:off x="4901565" y="5139880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42942FE7-3F4B-46BF-9620-AF92AF6D5C5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26F1F3F-2732-49FE-B3E9-02A399F9AE4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41275</xdr:colOff>
      <xdr:row>5</xdr:row>
      <xdr:rowOff>85724</xdr:rowOff>
    </xdr:from>
    <xdr:to>
      <xdr:col>10</xdr:col>
      <xdr:colOff>473075</xdr:colOff>
      <xdr:row>18</xdr:row>
      <xdr:rowOff>123824</xdr:rowOff>
    </xdr:to>
    <xdr:pic>
      <xdr:nvPicPr>
        <xdr:cNvPr id="4" name="Imagen 3">
          <a:extLst>
            <a:ext uri="{FF2B5EF4-FFF2-40B4-BE49-F238E27FC236}">
              <a16:creationId xmlns:a16="http://schemas.microsoft.com/office/drawing/2014/main" id="{BF05E100-CC6F-43B5-A3E8-0C413BCC2E6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96055" y="1510664"/>
          <a:ext cx="3449320" cy="2430780"/>
        </a:xfrm>
        <a:prstGeom prst="rect">
          <a:avLst/>
        </a:prstGeom>
      </xdr:spPr>
    </xdr:pic>
    <xdr:clientData/>
  </xdr:twoCellAnchor>
  <xdr:twoCellAnchor editAs="oneCell">
    <xdr:from>
      <xdr:col>1</xdr:col>
      <xdr:colOff>57149</xdr:colOff>
      <xdr:row>21</xdr:row>
      <xdr:rowOff>82153</xdr:rowOff>
    </xdr:from>
    <xdr:to>
      <xdr:col>6</xdr:col>
      <xdr:colOff>447672</xdr:colOff>
      <xdr:row>34</xdr:row>
      <xdr:rowOff>110727</xdr:rowOff>
    </xdr:to>
    <xdr:pic>
      <xdr:nvPicPr>
        <xdr:cNvPr id="5" name="Imagen 4">
          <a:extLst>
            <a:ext uri="{FF2B5EF4-FFF2-40B4-BE49-F238E27FC236}">
              <a16:creationId xmlns:a16="http://schemas.microsoft.com/office/drawing/2014/main" id="{790A20EC-ACA5-4163-88A5-A2BF76135563}"/>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08609" y="4501753"/>
          <a:ext cx="3438523" cy="2421254"/>
        </a:xfrm>
        <a:prstGeom prst="rect">
          <a:avLst/>
        </a:prstGeom>
      </xdr:spPr>
    </xdr:pic>
    <xdr:clientData/>
  </xdr:twoCellAnchor>
  <xdr:twoCellAnchor editAs="oneCell">
    <xdr:from>
      <xdr:col>7</xdr:col>
      <xdr:colOff>95250</xdr:colOff>
      <xdr:row>21</xdr:row>
      <xdr:rowOff>95249</xdr:rowOff>
    </xdr:from>
    <xdr:to>
      <xdr:col>10</xdr:col>
      <xdr:colOff>527050</xdr:colOff>
      <xdr:row>34</xdr:row>
      <xdr:rowOff>133349</xdr:rowOff>
    </xdr:to>
    <xdr:pic>
      <xdr:nvPicPr>
        <xdr:cNvPr id="6" name="Imagen 5">
          <a:extLst>
            <a:ext uri="{FF2B5EF4-FFF2-40B4-BE49-F238E27FC236}">
              <a16:creationId xmlns:a16="http://schemas.microsoft.com/office/drawing/2014/main" id="{C6B96F7D-0F33-4291-BD58-9538EFFCC4CA}"/>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050030" y="4514849"/>
          <a:ext cx="3449320" cy="2430780"/>
        </a:xfrm>
        <a:prstGeom prst="rect">
          <a:avLst/>
        </a:prstGeom>
      </xdr:spPr>
    </xdr:pic>
    <xdr:clientData/>
  </xdr:twoCellAnchor>
  <xdr:twoCellAnchor editAs="oneCell">
    <xdr:from>
      <xdr:col>1</xdr:col>
      <xdr:colOff>95250</xdr:colOff>
      <xdr:row>5</xdr:row>
      <xdr:rowOff>110727</xdr:rowOff>
    </xdr:from>
    <xdr:to>
      <xdr:col>6</xdr:col>
      <xdr:colOff>447673</xdr:colOff>
      <xdr:row>18</xdr:row>
      <xdr:rowOff>110726</xdr:rowOff>
    </xdr:to>
    <xdr:pic>
      <xdr:nvPicPr>
        <xdr:cNvPr id="7" name="Imagen 6">
          <a:extLst>
            <a:ext uri="{FF2B5EF4-FFF2-40B4-BE49-F238E27FC236}">
              <a16:creationId xmlns:a16="http://schemas.microsoft.com/office/drawing/2014/main" id="{5AB09947-C1FE-4A7E-99BB-F41753D7C43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3" cy="2392679"/>
        </a:xfrm>
        <a:prstGeom prst="rect">
          <a:avLst/>
        </a:prstGeom>
      </xdr:spPr>
    </xdr:pic>
    <xdr:clientData/>
  </xdr:twoCellAnchor>
  <xdr:twoCellAnchor editAs="oneCell">
    <xdr:from>
      <xdr:col>7</xdr:col>
      <xdr:colOff>204470</xdr:colOff>
      <xdr:row>37</xdr:row>
      <xdr:rowOff>75962</xdr:rowOff>
    </xdr:from>
    <xdr:to>
      <xdr:col>10</xdr:col>
      <xdr:colOff>636270</xdr:colOff>
      <xdr:row>50</xdr:row>
      <xdr:rowOff>123587</xdr:rowOff>
    </xdr:to>
    <xdr:pic>
      <xdr:nvPicPr>
        <xdr:cNvPr id="8" name="Imagen 7">
          <a:extLst>
            <a:ext uri="{FF2B5EF4-FFF2-40B4-BE49-F238E27FC236}">
              <a16:creationId xmlns:a16="http://schemas.microsoft.com/office/drawing/2014/main" id="{29D39C51-4F19-4816-9DE8-24A1375D2E8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159250" y="7490222"/>
          <a:ext cx="3449320" cy="2425065"/>
        </a:xfrm>
        <a:prstGeom prst="rect">
          <a:avLst/>
        </a:prstGeom>
      </xdr:spPr>
    </xdr:pic>
    <xdr:clientData/>
  </xdr:twoCellAnchor>
  <xdr:twoCellAnchor editAs="oneCell">
    <xdr:from>
      <xdr:col>1</xdr:col>
      <xdr:colOff>198120</xdr:colOff>
      <xdr:row>37</xdr:row>
      <xdr:rowOff>53340</xdr:rowOff>
    </xdr:from>
    <xdr:to>
      <xdr:col>6</xdr:col>
      <xdr:colOff>598169</xdr:colOff>
      <xdr:row>50</xdr:row>
      <xdr:rowOff>98583</xdr:rowOff>
    </xdr:to>
    <xdr:pic>
      <xdr:nvPicPr>
        <xdr:cNvPr id="9" name="Imagen 8">
          <a:extLst>
            <a:ext uri="{FF2B5EF4-FFF2-40B4-BE49-F238E27FC236}">
              <a16:creationId xmlns:a16="http://schemas.microsoft.com/office/drawing/2014/main" id="{0FF7F876-8B23-41A8-8B89-9BF9183E6D18}"/>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49580" y="7467600"/>
          <a:ext cx="3448049" cy="2422683"/>
        </a:xfrm>
        <a:prstGeom prst="rect">
          <a:avLst/>
        </a:prstGeom>
      </xdr:spPr>
    </xdr:pic>
    <xdr:clientData/>
  </xdr:twoCellAnchor>
  <xdr:twoCellAnchor editAs="oneCell">
    <xdr:from>
      <xdr:col>7</xdr:col>
      <xdr:colOff>132715</xdr:colOff>
      <xdr:row>53</xdr:row>
      <xdr:rowOff>109537</xdr:rowOff>
    </xdr:from>
    <xdr:to>
      <xdr:col>10</xdr:col>
      <xdr:colOff>564515</xdr:colOff>
      <xdr:row>66</xdr:row>
      <xdr:rowOff>157162</xdr:rowOff>
    </xdr:to>
    <xdr:pic>
      <xdr:nvPicPr>
        <xdr:cNvPr id="10" name="Imagen 9">
          <a:extLst>
            <a:ext uri="{FF2B5EF4-FFF2-40B4-BE49-F238E27FC236}">
              <a16:creationId xmlns:a16="http://schemas.microsoft.com/office/drawing/2014/main" id="{29D5CF7C-16E7-4C3C-9272-A299561508D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87495" y="10472737"/>
          <a:ext cx="3449320" cy="2425065"/>
        </a:xfrm>
        <a:prstGeom prst="rect">
          <a:avLst/>
        </a:prstGeom>
      </xdr:spPr>
    </xdr:pic>
    <xdr:clientData/>
  </xdr:twoCellAnchor>
  <xdr:twoCellAnchor editAs="oneCell">
    <xdr:from>
      <xdr:col>7</xdr:col>
      <xdr:colOff>387350</xdr:colOff>
      <xdr:row>85</xdr:row>
      <xdr:rowOff>64771</xdr:rowOff>
    </xdr:from>
    <xdr:to>
      <xdr:col>10</xdr:col>
      <xdr:colOff>819150</xdr:colOff>
      <xdr:row>98</xdr:row>
      <xdr:rowOff>112396</xdr:rowOff>
    </xdr:to>
    <xdr:pic>
      <xdr:nvPicPr>
        <xdr:cNvPr id="11" name="Imagen 10">
          <a:extLst>
            <a:ext uri="{FF2B5EF4-FFF2-40B4-BE49-F238E27FC236}">
              <a16:creationId xmlns:a16="http://schemas.microsoft.com/office/drawing/2014/main" id="{F60C07E2-482D-473E-9B5F-C1E9B6CF5C6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342130" y="16310611"/>
          <a:ext cx="3449320" cy="2425065"/>
        </a:xfrm>
        <a:prstGeom prst="rect">
          <a:avLst/>
        </a:prstGeom>
      </xdr:spPr>
    </xdr:pic>
    <xdr:clientData/>
  </xdr:twoCellAnchor>
  <xdr:twoCellAnchor editAs="oneCell">
    <xdr:from>
      <xdr:col>7</xdr:col>
      <xdr:colOff>504824</xdr:colOff>
      <xdr:row>69</xdr:row>
      <xdr:rowOff>64533</xdr:rowOff>
    </xdr:from>
    <xdr:to>
      <xdr:col>11</xdr:col>
      <xdr:colOff>1902</xdr:colOff>
      <xdr:row>82</xdr:row>
      <xdr:rowOff>82629</xdr:rowOff>
    </xdr:to>
    <xdr:pic>
      <xdr:nvPicPr>
        <xdr:cNvPr id="12" name="Imagen 11">
          <a:extLst>
            <a:ext uri="{FF2B5EF4-FFF2-40B4-BE49-F238E27FC236}">
              <a16:creationId xmlns:a16="http://schemas.microsoft.com/office/drawing/2014/main" id="{1707EBE7-92FC-4E3A-BE5C-6E61F7AAE8D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459604" y="13369053"/>
          <a:ext cx="3436618" cy="2395536"/>
        </a:xfrm>
        <a:prstGeom prst="rect">
          <a:avLst/>
        </a:prstGeom>
      </xdr:spPr>
    </xdr:pic>
    <xdr:clientData/>
  </xdr:twoCellAnchor>
  <xdr:twoCellAnchor editAs="oneCell">
    <xdr:from>
      <xdr:col>1</xdr:col>
      <xdr:colOff>154305</xdr:colOff>
      <xdr:row>69</xdr:row>
      <xdr:rowOff>79057</xdr:rowOff>
    </xdr:from>
    <xdr:to>
      <xdr:col>6</xdr:col>
      <xdr:colOff>557530</xdr:colOff>
      <xdr:row>82</xdr:row>
      <xdr:rowOff>126682</xdr:rowOff>
    </xdr:to>
    <xdr:pic>
      <xdr:nvPicPr>
        <xdr:cNvPr id="13" name="Imagen 12">
          <a:extLst>
            <a:ext uri="{FF2B5EF4-FFF2-40B4-BE49-F238E27FC236}">
              <a16:creationId xmlns:a16="http://schemas.microsoft.com/office/drawing/2014/main" id="{FE4797A1-62DA-4E52-BBBB-F87832A61812}"/>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765" y="13383577"/>
          <a:ext cx="3451225" cy="2425065"/>
        </a:xfrm>
        <a:prstGeom prst="rect">
          <a:avLst/>
        </a:prstGeom>
      </xdr:spPr>
    </xdr:pic>
    <xdr:clientData/>
  </xdr:twoCellAnchor>
  <xdr:twoCellAnchor editAs="oneCell">
    <xdr:from>
      <xdr:col>1</xdr:col>
      <xdr:colOff>129540</xdr:colOff>
      <xdr:row>53</xdr:row>
      <xdr:rowOff>125016</xdr:rowOff>
    </xdr:from>
    <xdr:to>
      <xdr:col>6</xdr:col>
      <xdr:colOff>481963</xdr:colOff>
      <xdr:row>66</xdr:row>
      <xdr:rowOff>134539</xdr:rowOff>
    </xdr:to>
    <xdr:pic>
      <xdr:nvPicPr>
        <xdr:cNvPr id="14" name="Imagen 13">
          <a:extLst>
            <a:ext uri="{FF2B5EF4-FFF2-40B4-BE49-F238E27FC236}">
              <a16:creationId xmlns:a16="http://schemas.microsoft.com/office/drawing/2014/main" id="{C933C7E5-2069-44A5-AE74-AED79BB13CB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81000" y="10488216"/>
          <a:ext cx="3400423" cy="2386963"/>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15" name="Imagen 14">
          <a:extLst>
            <a:ext uri="{FF2B5EF4-FFF2-40B4-BE49-F238E27FC236}">
              <a16:creationId xmlns:a16="http://schemas.microsoft.com/office/drawing/2014/main" id="{5998E403-7657-47DD-BA08-0B121AA7300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6240"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982D0CB-639B-4819-AE51-8808F003DB9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A2EED55F-30B3-47F3-9686-04ACC74B2B3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279447</xdr:colOff>
      <xdr:row>22</xdr:row>
      <xdr:rowOff>40204</xdr:rowOff>
    </xdr:from>
    <xdr:to>
      <xdr:col>6</xdr:col>
      <xdr:colOff>731843</xdr:colOff>
      <xdr:row>35</xdr:row>
      <xdr:rowOff>103900</xdr:rowOff>
    </xdr:to>
    <xdr:pic>
      <xdr:nvPicPr>
        <xdr:cNvPr id="4" name="Imagen 3">
          <a:extLst>
            <a:ext uri="{FF2B5EF4-FFF2-40B4-BE49-F238E27FC236}">
              <a16:creationId xmlns:a16="http://schemas.microsoft.com/office/drawing/2014/main" id="{F31F67A8-67F8-421C-9957-A5CA3071212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23287" y="4764604"/>
          <a:ext cx="3492776" cy="2456376"/>
        </a:xfrm>
        <a:prstGeom prst="rect">
          <a:avLst/>
        </a:prstGeom>
      </xdr:spPr>
    </xdr:pic>
    <xdr:clientData/>
  </xdr:twoCellAnchor>
  <xdr:twoCellAnchor editAs="oneCell">
    <xdr:from>
      <xdr:col>7</xdr:col>
      <xdr:colOff>374697</xdr:colOff>
      <xdr:row>6</xdr:row>
      <xdr:rowOff>49729</xdr:rowOff>
    </xdr:from>
    <xdr:to>
      <xdr:col>11</xdr:col>
      <xdr:colOff>36518</xdr:colOff>
      <xdr:row>19</xdr:row>
      <xdr:rowOff>113425</xdr:rowOff>
    </xdr:to>
    <xdr:pic>
      <xdr:nvPicPr>
        <xdr:cNvPr id="5" name="Imagen 4">
          <a:extLst>
            <a:ext uri="{FF2B5EF4-FFF2-40B4-BE49-F238E27FC236}">
              <a16:creationId xmlns:a16="http://schemas.microsoft.com/office/drawing/2014/main" id="{CA35400D-D20B-4477-9FAD-6C6B9EB2D209}"/>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779057" y="1787089"/>
          <a:ext cx="3509921" cy="2456376"/>
        </a:xfrm>
        <a:prstGeom prst="rect">
          <a:avLst/>
        </a:prstGeom>
      </xdr:spPr>
    </xdr:pic>
    <xdr:clientData/>
  </xdr:twoCellAnchor>
  <xdr:twoCellAnchor editAs="oneCell">
    <xdr:from>
      <xdr:col>1</xdr:col>
      <xdr:colOff>266539</xdr:colOff>
      <xdr:row>6</xdr:row>
      <xdr:rowOff>84446</xdr:rowOff>
    </xdr:from>
    <xdr:to>
      <xdr:col>6</xdr:col>
      <xdr:colOff>716175</xdr:colOff>
      <xdr:row>19</xdr:row>
      <xdr:rowOff>145382</xdr:rowOff>
    </xdr:to>
    <xdr:pic>
      <xdr:nvPicPr>
        <xdr:cNvPr id="6" name="Imagen 5">
          <a:extLst>
            <a:ext uri="{FF2B5EF4-FFF2-40B4-BE49-F238E27FC236}">
              <a16:creationId xmlns:a16="http://schemas.microsoft.com/office/drawing/2014/main" id="{5BEC5705-96D6-4786-9A41-3F8A19D7E14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10379" y="1821806"/>
          <a:ext cx="3490016" cy="2453616"/>
        </a:xfrm>
        <a:prstGeom prst="rect">
          <a:avLst/>
        </a:prstGeom>
      </xdr:spPr>
    </xdr:pic>
    <xdr:clientData/>
  </xdr:twoCellAnchor>
  <xdr:twoCellAnchor editAs="oneCell">
    <xdr:from>
      <xdr:col>7</xdr:col>
      <xdr:colOff>352889</xdr:colOff>
      <xdr:row>22</xdr:row>
      <xdr:rowOff>49729</xdr:rowOff>
    </xdr:from>
    <xdr:to>
      <xdr:col>11</xdr:col>
      <xdr:colOff>20229</xdr:colOff>
      <xdr:row>35</xdr:row>
      <xdr:rowOff>113425</xdr:rowOff>
    </xdr:to>
    <xdr:pic>
      <xdr:nvPicPr>
        <xdr:cNvPr id="7" name="Imagen 6">
          <a:extLst>
            <a:ext uri="{FF2B5EF4-FFF2-40B4-BE49-F238E27FC236}">
              <a16:creationId xmlns:a16="http://schemas.microsoft.com/office/drawing/2014/main" id="{CA9E936E-B151-46EE-8ED2-A1731CE05CD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757249" y="4774129"/>
          <a:ext cx="3515440" cy="2456376"/>
        </a:xfrm>
        <a:prstGeom prst="rect">
          <a:avLst/>
        </a:prstGeom>
      </xdr:spPr>
    </xdr:pic>
    <xdr:clientData/>
  </xdr:twoCellAnchor>
  <xdr:twoCellAnchor editAs="oneCell">
    <xdr:from>
      <xdr:col>1</xdr:col>
      <xdr:colOff>257014</xdr:colOff>
      <xdr:row>39</xdr:row>
      <xdr:rowOff>59254</xdr:rowOff>
    </xdr:from>
    <xdr:to>
      <xdr:col>6</xdr:col>
      <xdr:colOff>706650</xdr:colOff>
      <xdr:row>52</xdr:row>
      <xdr:rowOff>122950</xdr:rowOff>
    </xdr:to>
    <xdr:pic>
      <xdr:nvPicPr>
        <xdr:cNvPr id="8" name="Imagen 7">
          <a:extLst>
            <a:ext uri="{FF2B5EF4-FFF2-40B4-BE49-F238E27FC236}">
              <a16:creationId xmlns:a16="http://schemas.microsoft.com/office/drawing/2014/main" id="{8DAB5B2E-1E9A-4883-871B-B6AB2267376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00854" y="8967034"/>
          <a:ext cx="3490016" cy="2456376"/>
        </a:xfrm>
        <a:prstGeom prst="rect">
          <a:avLst/>
        </a:prstGeom>
      </xdr:spPr>
    </xdr:pic>
    <xdr:clientData/>
  </xdr:twoCellAnchor>
  <xdr:twoCellAnchor editAs="oneCell">
    <xdr:from>
      <xdr:col>7</xdr:col>
      <xdr:colOff>390364</xdr:colOff>
      <xdr:row>39</xdr:row>
      <xdr:rowOff>59254</xdr:rowOff>
    </xdr:from>
    <xdr:to>
      <xdr:col>11</xdr:col>
      <xdr:colOff>49425</xdr:colOff>
      <xdr:row>52</xdr:row>
      <xdr:rowOff>122950</xdr:rowOff>
    </xdr:to>
    <xdr:pic>
      <xdr:nvPicPr>
        <xdr:cNvPr id="9" name="Imagen 8">
          <a:extLst>
            <a:ext uri="{FF2B5EF4-FFF2-40B4-BE49-F238E27FC236}">
              <a16:creationId xmlns:a16="http://schemas.microsoft.com/office/drawing/2014/main" id="{FDBBDE19-BAC3-4595-948B-A0869C4017A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794724" y="8967034"/>
          <a:ext cx="3507161" cy="2456376"/>
        </a:xfrm>
        <a:prstGeom prst="rect">
          <a:avLst/>
        </a:prstGeom>
      </xdr:spPr>
    </xdr:pic>
    <xdr:clientData/>
  </xdr:twoCellAnchor>
  <xdr:twoCellAnchor editAs="oneCell">
    <xdr:from>
      <xdr:col>8</xdr:col>
      <xdr:colOff>620703</xdr:colOff>
      <xdr:row>89</xdr:row>
      <xdr:rowOff>84446</xdr:rowOff>
    </xdr:from>
    <xdr:to>
      <xdr:col>10</xdr:col>
      <xdr:colOff>256519</xdr:colOff>
      <xdr:row>102</xdr:row>
      <xdr:rowOff>145382</xdr:rowOff>
    </xdr:to>
    <xdr:pic>
      <xdr:nvPicPr>
        <xdr:cNvPr id="10" name="Imagen 9">
          <a:extLst>
            <a:ext uri="{FF2B5EF4-FFF2-40B4-BE49-F238E27FC236}">
              <a16:creationId xmlns:a16="http://schemas.microsoft.com/office/drawing/2014/main" id="{77FF03A9-728C-4207-9408-83E69CF592A7}"/>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611803" y="19858346"/>
          <a:ext cx="1975156" cy="2453616"/>
        </a:xfrm>
        <a:prstGeom prst="rect">
          <a:avLst/>
        </a:prstGeom>
      </xdr:spPr>
    </xdr:pic>
    <xdr:clientData/>
  </xdr:twoCellAnchor>
  <xdr:twoCellAnchor editAs="oneCell">
    <xdr:from>
      <xdr:col>1</xdr:col>
      <xdr:colOff>298497</xdr:colOff>
      <xdr:row>106</xdr:row>
      <xdr:rowOff>59254</xdr:rowOff>
    </xdr:from>
    <xdr:to>
      <xdr:col>6</xdr:col>
      <xdr:colOff>750893</xdr:colOff>
      <xdr:row>119</xdr:row>
      <xdr:rowOff>122950</xdr:rowOff>
    </xdr:to>
    <xdr:pic>
      <xdr:nvPicPr>
        <xdr:cNvPr id="11" name="Imagen 10">
          <a:extLst>
            <a:ext uri="{FF2B5EF4-FFF2-40B4-BE49-F238E27FC236}">
              <a16:creationId xmlns:a16="http://schemas.microsoft.com/office/drawing/2014/main" id="{56637025-F491-455A-8593-5AD273D8674C}"/>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42337" y="23833654"/>
          <a:ext cx="3492776" cy="2456376"/>
        </a:xfrm>
        <a:prstGeom prst="rect">
          <a:avLst/>
        </a:prstGeom>
      </xdr:spPr>
    </xdr:pic>
    <xdr:clientData/>
  </xdr:twoCellAnchor>
  <xdr:twoCellAnchor editAs="oneCell">
    <xdr:from>
      <xdr:col>7</xdr:col>
      <xdr:colOff>361789</xdr:colOff>
      <xdr:row>72</xdr:row>
      <xdr:rowOff>78304</xdr:rowOff>
    </xdr:from>
    <xdr:to>
      <xdr:col>11</xdr:col>
      <xdr:colOff>20850</xdr:colOff>
      <xdr:row>85</xdr:row>
      <xdr:rowOff>142000</xdr:rowOff>
    </xdr:to>
    <xdr:pic>
      <xdr:nvPicPr>
        <xdr:cNvPr id="12" name="Imagen 11">
          <a:extLst>
            <a:ext uri="{FF2B5EF4-FFF2-40B4-BE49-F238E27FC236}">
              <a16:creationId xmlns:a16="http://schemas.microsoft.com/office/drawing/2014/main" id="{A7EFA023-AB8F-4E79-9863-9F137ACB938D}"/>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766149" y="16164124"/>
          <a:ext cx="3507161" cy="2456376"/>
        </a:xfrm>
        <a:prstGeom prst="rect">
          <a:avLst/>
        </a:prstGeom>
      </xdr:spPr>
    </xdr:pic>
    <xdr:clientData/>
  </xdr:twoCellAnchor>
  <xdr:twoCellAnchor editAs="oneCell">
    <xdr:from>
      <xdr:col>2</xdr:col>
      <xdr:colOff>9364</xdr:colOff>
      <xdr:row>89</xdr:row>
      <xdr:rowOff>53112</xdr:rowOff>
    </xdr:from>
    <xdr:to>
      <xdr:col>6</xdr:col>
      <xdr:colOff>773325</xdr:colOff>
      <xdr:row>102</xdr:row>
      <xdr:rowOff>119567</xdr:rowOff>
    </xdr:to>
    <xdr:pic>
      <xdr:nvPicPr>
        <xdr:cNvPr id="13" name="Imagen 12">
          <a:extLst>
            <a:ext uri="{FF2B5EF4-FFF2-40B4-BE49-F238E27FC236}">
              <a16:creationId xmlns:a16="http://schemas.microsoft.com/office/drawing/2014/main" id="{5A271AE8-0C55-4157-BC21-026CA6B0B3B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573244" y="19827012"/>
          <a:ext cx="3484301" cy="2459135"/>
        </a:xfrm>
        <a:prstGeom prst="rect">
          <a:avLst/>
        </a:prstGeom>
      </xdr:spPr>
    </xdr:pic>
    <xdr:clientData/>
  </xdr:twoCellAnchor>
  <xdr:twoCellAnchor editAs="oneCell">
    <xdr:from>
      <xdr:col>1</xdr:col>
      <xdr:colOff>231822</xdr:colOff>
      <xdr:row>55</xdr:row>
      <xdr:rowOff>74921</xdr:rowOff>
    </xdr:from>
    <xdr:to>
      <xdr:col>6</xdr:col>
      <xdr:colOff>684218</xdr:colOff>
      <xdr:row>68</xdr:row>
      <xdr:rowOff>135857</xdr:rowOff>
    </xdr:to>
    <xdr:pic>
      <xdr:nvPicPr>
        <xdr:cNvPr id="14" name="Imagen 13">
          <a:extLst>
            <a:ext uri="{FF2B5EF4-FFF2-40B4-BE49-F238E27FC236}">
              <a16:creationId xmlns:a16="http://schemas.microsoft.com/office/drawing/2014/main" id="{F1EFD319-A296-4245-89B3-267AC85A4026}"/>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75662" y="11969741"/>
          <a:ext cx="3492776" cy="2453616"/>
        </a:xfrm>
        <a:prstGeom prst="rect">
          <a:avLst/>
        </a:prstGeom>
      </xdr:spPr>
    </xdr:pic>
    <xdr:clientData/>
  </xdr:twoCellAnchor>
  <xdr:twoCellAnchor editAs="oneCell">
    <xdr:from>
      <xdr:col>7</xdr:col>
      <xdr:colOff>393747</xdr:colOff>
      <xdr:row>55</xdr:row>
      <xdr:rowOff>53112</xdr:rowOff>
    </xdr:from>
    <xdr:to>
      <xdr:col>11</xdr:col>
      <xdr:colOff>55568</xdr:colOff>
      <xdr:row>68</xdr:row>
      <xdr:rowOff>119567</xdr:rowOff>
    </xdr:to>
    <xdr:pic>
      <xdr:nvPicPr>
        <xdr:cNvPr id="15" name="Imagen 14">
          <a:extLst>
            <a:ext uri="{FF2B5EF4-FFF2-40B4-BE49-F238E27FC236}">
              <a16:creationId xmlns:a16="http://schemas.microsoft.com/office/drawing/2014/main" id="{253D51DF-6DD5-48BB-A6D1-3C9BB6490F77}"/>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798107" y="11947932"/>
          <a:ext cx="3509921" cy="2459135"/>
        </a:xfrm>
        <a:prstGeom prst="rect">
          <a:avLst/>
        </a:prstGeom>
      </xdr:spPr>
    </xdr:pic>
    <xdr:clientData/>
  </xdr:twoCellAnchor>
  <xdr:twoCellAnchor editAs="oneCell">
    <xdr:from>
      <xdr:col>7</xdr:col>
      <xdr:colOff>396505</xdr:colOff>
      <xdr:row>106</xdr:row>
      <xdr:rowOff>55871</xdr:rowOff>
    </xdr:from>
    <xdr:to>
      <xdr:col>11</xdr:col>
      <xdr:colOff>52808</xdr:colOff>
      <xdr:row>119</xdr:row>
      <xdr:rowOff>116807</xdr:rowOff>
    </xdr:to>
    <xdr:pic>
      <xdr:nvPicPr>
        <xdr:cNvPr id="16" name="Imagen 15">
          <a:extLst>
            <a:ext uri="{FF2B5EF4-FFF2-40B4-BE49-F238E27FC236}">
              <a16:creationId xmlns:a16="http://schemas.microsoft.com/office/drawing/2014/main" id="{7AE78C0D-2780-41C5-A221-789B0873A96A}"/>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800865" y="23830271"/>
          <a:ext cx="3504403" cy="2453616"/>
        </a:xfrm>
        <a:prstGeom prst="rect">
          <a:avLst/>
        </a:prstGeom>
      </xdr:spPr>
    </xdr:pic>
    <xdr:clientData/>
  </xdr:twoCellAnchor>
  <xdr:twoCellAnchor editAs="oneCell">
    <xdr:from>
      <xdr:col>7</xdr:col>
      <xdr:colOff>435231</xdr:colOff>
      <xdr:row>123</xdr:row>
      <xdr:rowOff>72162</xdr:rowOff>
    </xdr:from>
    <xdr:to>
      <xdr:col>11</xdr:col>
      <xdr:colOff>99811</xdr:colOff>
      <xdr:row>136</xdr:row>
      <xdr:rowOff>138617</xdr:rowOff>
    </xdr:to>
    <xdr:pic>
      <xdr:nvPicPr>
        <xdr:cNvPr id="17" name="Imagen 16">
          <a:extLst>
            <a:ext uri="{FF2B5EF4-FFF2-40B4-BE49-F238E27FC236}">
              <a16:creationId xmlns:a16="http://schemas.microsoft.com/office/drawing/2014/main" id="{677958D2-E8BA-495C-8D48-F7696BD33E55}"/>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839591" y="27885162"/>
          <a:ext cx="3512680" cy="2459135"/>
        </a:xfrm>
        <a:prstGeom prst="rect">
          <a:avLst/>
        </a:prstGeom>
      </xdr:spPr>
    </xdr:pic>
    <xdr:clientData/>
  </xdr:twoCellAnchor>
  <xdr:twoCellAnchor editAs="oneCell">
    <xdr:from>
      <xdr:col>2</xdr:col>
      <xdr:colOff>25656</xdr:colOff>
      <xdr:row>123</xdr:row>
      <xdr:rowOff>49729</xdr:rowOff>
    </xdr:from>
    <xdr:to>
      <xdr:col>6</xdr:col>
      <xdr:colOff>795136</xdr:colOff>
      <xdr:row>136</xdr:row>
      <xdr:rowOff>113425</xdr:rowOff>
    </xdr:to>
    <xdr:pic>
      <xdr:nvPicPr>
        <xdr:cNvPr id="18" name="Imagen 17">
          <a:extLst>
            <a:ext uri="{FF2B5EF4-FFF2-40B4-BE49-F238E27FC236}">
              <a16:creationId xmlns:a16="http://schemas.microsoft.com/office/drawing/2014/main" id="{62FFD11E-5B4D-430C-884B-E1586BFA76AA}"/>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89536" y="27862729"/>
          <a:ext cx="3489820" cy="2456376"/>
        </a:xfrm>
        <a:prstGeom prst="rect">
          <a:avLst/>
        </a:prstGeom>
      </xdr:spPr>
    </xdr:pic>
    <xdr:clientData/>
  </xdr:twoCellAnchor>
  <xdr:twoCellAnchor editAs="oneCell">
    <xdr:from>
      <xdr:col>1</xdr:col>
      <xdr:colOff>231822</xdr:colOff>
      <xdr:row>72</xdr:row>
      <xdr:rowOff>93971</xdr:rowOff>
    </xdr:from>
    <xdr:to>
      <xdr:col>6</xdr:col>
      <xdr:colOff>684218</xdr:colOff>
      <xdr:row>85</xdr:row>
      <xdr:rowOff>154907</xdr:rowOff>
    </xdr:to>
    <xdr:pic>
      <xdr:nvPicPr>
        <xdr:cNvPr id="19" name="Imagen 18">
          <a:extLst>
            <a:ext uri="{FF2B5EF4-FFF2-40B4-BE49-F238E27FC236}">
              <a16:creationId xmlns:a16="http://schemas.microsoft.com/office/drawing/2014/main" id="{E3483CBA-1625-4AF6-A8E0-8480A800B8D1}"/>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75662" y="16179791"/>
          <a:ext cx="3492776" cy="2453616"/>
        </a:xfrm>
        <a:prstGeom prst="rect">
          <a:avLst/>
        </a:prstGeom>
      </xdr:spPr>
    </xdr:pic>
    <xdr:clientData/>
  </xdr:twoCellAnchor>
  <xdr:twoCellAnchor editAs="oneCell">
    <xdr:from>
      <xdr:col>8</xdr:col>
      <xdr:colOff>518809</xdr:colOff>
      <xdr:row>140</xdr:row>
      <xdr:rowOff>27018</xdr:rowOff>
    </xdr:from>
    <xdr:to>
      <xdr:col>10</xdr:col>
      <xdr:colOff>348889</xdr:colOff>
      <xdr:row>153</xdr:row>
      <xdr:rowOff>164711</xdr:rowOff>
    </xdr:to>
    <xdr:pic>
      <xdr:nvPicPr>
        <xdr:cNvPr id="20" name="Imagen 19">
          <a:extLst>
            <a:ext uri="{FF2B5EF4-FFF2-40B4-BE49-F238E27FC236}">
              <a16:creationId xmlns:a16="http://schemas.microsoft.com/office/drawing/2014/main" id="{CB08853E-7F52-4725-8D49-81DD716DB5CC}"/>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5509909" y="31596678"/>
          <a:ext cx="2169420" cy="2713253"/>
        </a:xfrm>
        <a:prstGeom prst="rect">
          <a:avLst/>
        </a:prstGeom>
      </xdr:spPr>
    </xdr:pic>
    <xdr:clientData/>
  </xdr:twoCellAnchor>
  <xdr:twoCellAnchor editAs="oneCell">
    <xdr:from>
      <xdr:col>1</xdr:col>
      <xdr:colOff>150535</xdr:colOff>
      <xdr:row>140</xdr:row>
      <xdr:rowOff>11213</xdr:rowOff>
    </xdr:from>
    <xdr:to>
      <xdr:col>6</xdr:col>
      <xdr:colOff>946481</xdr:colOff>
      <xdr:row>153</xdr:row>
      <xdr:rowOff>151941</xdr:rowOff>
    </xdr:to>
    <xdr:pic>
      <xdr:nvPicPr>
        <xdr:cNvPr id="21" name="Imagen 20">
          <a:extLst>
            <a:ext uri="{FF2B5EF4-FFF2-40B4-BE49-F238E27FC236}">
              <a16:creationId xmlns:a16="http://schemas.microsoft.com/office/drawing/2014/main" id="{769AE56E-3B1D-44A4-9D42-16F9903A5C5C}"/>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94375" y="31580873"/>
          <a:ext cx="3836326" cy="2716288"/>
        </a:xfrm>
        <a:prstGeom prst="rect">
          <a:avLst/>
        </a:prstGeom>
      </xdr:spPr>
    </xdr:pic>
    <xdr:clientData/>
  </xdr:twoCellAnchor>
  <xdr:twoCellAnchor editAs="oneCell">
    <xdr:from>
      <xdr:col>7</xdr:col>
      <xdr:colOff>309215</xdr:colOff>
      <xdr:row>156</xdr:row>
      <xdr:rowOff>30475</xdr:rowOff>
    </xdr:from>
    <xdr:to>
      <xdr:col>11</xdr:col>
      <xdr:colOff>311551</xdr:colOff>
      <xdr:row>169</xdr:row>
      <xdr:rowOff>180310</xdr:rowOff>
    </xdr:to>
    <xdr:pic>
      <xdr:nvPicPr>
        <xdr:cNvPr id="22" name="Imagen 21">
          <a:extLst>
            <a:ext uri="{FF2B5EF4-FFF2-40B4-BE49-F238E27FC236}">
              <a16:creationId xmlns:a16="http://schemas.microsoft.com/office/drawing/2014/main" id="{E493A7B6-7D9A-4C4F-80F5-16963EA0D70B}"/>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713575" y="34770055"/>
          <a:ext cx="3850436" cy="2725395"/>
        </a:xfrm>
        <a:prstGeom prst="rect">
          <a:avLst/>
        </a:prstGeom>
      </xdr:spPr>
    </xdr:pic>
    <xdr:clientData/>
  </xdr:twoCellAnchor>
  <xdr:twoCellAnchor editAs="oneCell">
    <xdr:from>
      <xdr:col>3</xdr:col>
      <xdr:colOff>128284</xdr:colOff>
      <xdr:row>156</xdr:row>
      <xdr:rowOff>33298</xdr:rowOff>
    </xdr:from>
    <xdr:to>
      <xdr:col>6</xdr:col>
      <xdr:colOff>148864</xdr:colOff>
      <xdr:row>169</xdr:row>
      <xdr:rowOff>167955</xdr:rowOff>
    </xdr:to>
    <xdr:pic>
      <xdr:nvPicPr>
        <xdr:cNvPr id="23" name="Imagen 22">
          <a:extLst>
            <a:ext uri="{FF2B5EF4-FFF2-40B4-BE49-F238E27FC236}">
              <a16:creationId xmlns:a16="http://schemas.microsoft.com/office/drawing/2014/main" id="{44E0F227-BD1D-4887-B4AF-50099D7D1F3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1263664" y="34772878"/>
          <a:ext cx="2169420" cy="271021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354147D7-BEF0-497E-AA44-1B04297B60C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8E661E05-5B18-428E-94EC-E7151DCC1E7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281340</xdr:colOff>
      <xdr:row>6</xdr:row>
      <xdr:rowOff>48356</xdr:rowOff>
    </xdr:from>
    <xdr:to>
      <xdr:col>6</xdr:col>
      <xdr:colOff>733736</xdr:colOff>
      <xdr:row>19</xdr:row>
      <xdr:rowOff>118817</xdr:rowOff>
    </xdr:to>
    <xdr:pic>
      <xdr:nvPicPr>
        <xdr:cNvPr id="4" name="Imagen 3">
          <a:extLst>
            <a:ext uri="{FF2B5EF4-FFF2-40B4-BE49-F238E27FC236}">
              <a16:creationId xmlns:a16="http://schemas.microsoft.com/office/drawing/2014/main" id="{494028A1-04C7-4F0C-8D29-0F5CAB7C7A6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25180" y="1785716"/>
          <a:ext cx="3492776" cy="2447901"/>
        </a:xfrm>
        <a:prstGeom prst="rect">
          <a:avLst/>
        </a:prstGeom>
      </xdr:spPr>
    </xdr:pic>
    <xdr:clientData/>
  </xdr:twoCellAnchor>
  <xdr:twoCellAnchor editAs="oneCell">
    <xdr:from>
      <xdr:col>8</xdr:col>
      <xdr:colOff>807819</xdr:colOff>
      <xdr:row>6</xdr:row>
      <xdr:rowOff>84446</xdr:rowOff>
    </xdr:from>
    <xdr:to>
      <xdr:col>10</xdr:col>
      <xdr:colOff>440876</xdr:colOff>
      <xdr:row>19</xdr:row>
      <xdr:rowOff>154907</xdr:rowOff>
    </xdr:to>
    <xdr:pic>
      <xdr:nvPicPr>
        <xdr:cNvPr id="5" name="Imagen 4">
          <a:extLst>
            <a:ext uri="{FF2B5EF4-FFF2-40B4-BE49-F238E27FC236}">
              <a16:creationId xmlns:a16="http://schemas.microsoft.com/office/drawing/2014/main" id="{37C9F9BA-2C7E-4DDE-B5B4-8812AA19077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798919" y="1821806"/>
          <a:ext cx="1972397" cy="2447901"/>
        </a:xfrm>
        <a:prstGeom prst="rect">
          <a:avLst/>
        </a:prstGeom>
      </xdr:spPr>
    </xdr:pic>
    <xdr:clientData/>
  </xdr:twoCellAnchor>
  <xdr:twoCellAnchor editAs="oneCell">
    <xdr:from>
      <xdr:col>1</xdr:col>
      <xdr:colOff>282831</xdr:colOff>
      <xdr:row>23</xdr:row>
      <xdr:rowOff>66020</xdr:rowOff>
    </xdr:from>
    <xdr:to>
      <xdr:col>6</xdr:col>
      <xdr:colOff>737986</xdr:colOff>
      <xdr:row>36</xdr:row>
      <xdr:rowOff>144761</xdr:rowOff>
    </xdr:to>
    <xdr:pic>
      <xdr:nvPicPr>
        <xdr:cNvPr id="6" name="Imagen 5">
          <a:extLst>
            <a:ext uri="{FF2B5EF4-FFF2-40B4-BE49-F238E27FC236}">
              <a16:creationId xmlns:a16="http://schemas.microsoft.com/office/drawing/2014/main" id="{CE578ED4-99BC-466F-AFF0-E202E862689A}"/>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26671" y="5750540"/>
          <a:ext cx="3495535" cy="2456181"/>
        </a:xfrm>
        <a:prstGeom prst="rect">
          <a:avLst/>
        </a:prstGeom>
      </xdr:spPr>
    </xdr:pic>
    <xdr:clientData/>
  </xdr:twoCellAnchor>
  <xdr:twoCellAnchor editAs="oneCell">
    <xdr:from>
      <xdr:col>7</xdr:col>
      <xdr:colOff>448139</xdr:colOff>
      <xdr:row>23</xdr:row>
      <xdr:rowOff>66020</xdr:rowOff>
    </xdr:from>
    <xdr:to>
      <xdr:col>11</xdr:col>
      <xdr:colOff>115479</xdr:colOff>
      <xdr:row>36</xdr:row>
      <xdr:rowOff>144761</xdr:rowOff>
    </xdr:to>
    <xdr:pic>
      <xdr:nvPicPr>
        <xdr:cNvPr id="7" name="Imagen 6">
          <a:extLst>
            <a:ext uri="{FF2B5EF4-FFF2-40B4-BE49-F238E27FC236}">
              <a16:creationId xmlns:a16="http://schemas.microsoft.com/office/drawing/2014/main" id="{21F1E32B-4A65-4504-AA7B-9453B721CDC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852499" y="5750540"/>
          <a:ext cx="3515440" cy="2456181"/>
        </a:xfrm>
        <a:prstGeom prst="rect">
          <a:avLst/>
        </a:prstGeom>
      </xdr:spPr>
    </xdr:pic>
    <xdr:clientData/>
  </xdr:twoCellAnchor>
  <xdr:twoCellAnchor editAs="oneCell">
    <xdr:from>
      <xdr:col>7</xdr:col>
      <xdr:colOff>488997</xdr:colOff>
      <xdr:row>39</xdr:row>
      <xdr:rowOff>87829</xdr:rowOff>
    </xdr:from>
    <xdr:to>
      <xdr:col>11</xdr:col>
      <xdr:colOff>150818</xdr:colOff>
      <xdr:row>52</xdr:row>
      <xdr:rowOff>161050</xdr:rowOff>
    </xdr:to>
    <xdr:pic>
      <xdr:nvPicPr>
        <xdr:cNvPr id="8" name="Imagen 7">
          <a:extLst>
            <a:ext uri="{FF2B5EF4-FFF2-40B4-BE49-F238E27FC236}">
              <a16:creationId xmlns:a16="http://schemas.microsoft.com/office/drawing/2014/main" id="{43754E82-A2E8-4390-97BF-4B8B41A8A4FE}"/>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893357" y="8713669"/>
          <a:ext cx="3509921" cy="2450661"/>
        </a:xfrm>
        <a:prstGeom prst="rect">
          <a:avLst/>
        </a:prstGeom>
      </xdr:spPr>
    </xdr:pic>
    <xdr:clientData/>
  </xdr:twoCellAnchor>
  <xdr:twoCellAnchor editAs="oneCell">
    <xdr:from>
      <xdr:col>1</xdr:col>
      <xdr:colOff>288972</xdr:colOff>
      <xdr:row>56</xdr:row>
      <xdr:rowOff>65396</xdr:rowOff>
    </xdr:from>
    <xdr:to>
      <xdr:col>6</xdr:col>
      <xdr:colOff>741368</xdr:colOff>
      <xdr:row>69</xdr:row>
      <xdr:rowOff>135857</xdr:rowOff>
    </xdr:to>
    <xdr:pic>
      <xdr:nvPicPr>
        <xdr:cNvPr id="9" name="Imagen 8">
          <a:extLst>
            <a:ext uri="{FF2B5EF4-FFF2-40B4-BE49-F238E27FC236}">
              <a16:creationId xmlns:a16="http://schemas.microsoft.com/office/drawing/2014/main" id="{70192047-2CB4-41B3-A479-9BED55203A8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32812" y="12638396"/>
          <a:ext cx="3492776" cy="2447901"/>
        </a:xfrm>
        <a:prstGeom prst="rect">
          <a:avLst/>
        </a:prstGeom>
      </xdr:spPr>
    </xdr:pic>
    <xdr:clientData/>
  </xdr:twoCellAnchor>
  <xdr:twoCellAnchor editAs="oneCell">
    <xdr:from>
      <xdr:col>7</xdr:col>
      <xdr:colOff>520956</xdr:colOff>
      <xdr:row>56</xdr:row>
      <xdr:rowOff>59254</xdr:rowOff>
    </xdr:from>
    <xdr:to>
      <xdr:col>11</xdr:col>
      <xdr:colOff>185536</xdr:colOff>
      <xdr:row>69</xdr:row>
      <xdr:rowOff>132475</xdr:rowOff>
    </xdr:to>
    <xdr:pic>
      <xdr:nvPicPr>
        <xdr:cNvPr id="10" name="Imagen 9">
          <a:extLst>
            <a:ext uri="{FF2B5EF4-FFF2-40B4-BE49-F238E27FC236}">
              <a16:creationId xmlns:a16="http://schemas.microsoft.com/office/drawing/2014/main" id="{2BEAFB37-69F2-4CFF-A87C-B0FC16EF5543}"/>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925316" y="12632254"/>
          <a:ext cx="3512680" cy="2450661"/>
        </a:xfrm>
        <a:prstGeom prst="rect">
          <a:avLst/>
        </a:prstGeom>
      </xdr:spPr>
    </xdr:pic>
    <xdr:clientData/>
  </xdr:twoCellAnchor>
  <xdr:twoCellAnchor editAs="oneCell">
    <xdr:from>
      <xdr:col>1</xdr:col>
      <xdr:colOff>314164</xdr:colOff>
      <xdr:row>73</xdr:row>
      <xdr:rowOff>42962</xdr:rowOff>
    </xdr:from>
    <xdr:to>
      <xdr:col>6</xdr:col>
      <xdr:colOff>763800</xdr:colOff>
      <xdr:row>86</xdr:row>
      <xdr:rowOff>110665</xdr:rowOff>
    </xdr:to>
    <xdr:pic>
      <xdr:nvPicPr>
        <xdr:cNvPr id="11" name="Imagen 10">
          <a:extLst>
            <a:ext uri="{FF2B5EF4-FFF2-40B4-BE49-F238E27FC236}">
              <a16:creationId xmlns:a16="http://schemas.microsoft.com/office/drawing/2014/main" id="{2E42E9DF-A1D8-4BC5-AEEA-9A8E908CB49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58004" y="16814582"/>
          <a:ext cx="3490016" cy="2445143"/>
        </a:xfrm>
        <a:prstGeom prst="rect">
          <a:avLst/>
        </a:prstGeom>
      </xdr:spPr>
    </xdr:pic>
    <xdr:clientData/>
  </xdr:twoCellAnchor>
  <xdr:twoCellAnchor editAs="oneCell">
    <xdr:from>
      <xdr:col>1</xdr:col>
      <xdr:colOff>263781</xdr:colOff>
      <xdr:row>90</xdr:row>
      <xdr:rowOff>49729</xdr:rowOff>
    </xdr:from>
    <xdr:to>
      <xdr:col>6</xdr:col>
      <xdr:colOff>718936</xdr:colOff>
      <xdr:row>103</xdr:row>
      <xdr:rowOff>122950</xdr:rowOff>
    </xdr:to>
    <xdr:pic>
      <xdr:nvPicPr>
        <xdr:cNvPr id="12" name="Imagen 11">
          <a:extLst>
            <a:ext uri="{FF2B5EF4-FFF2-40B4-BE49-F238E27FC236}">
              <a16:creationId xmlns:a16="http://schemas.microsoft.com/office/drawing/2014/main" id="{C05F3A1A-B60B-47F5-A830-704D7AC72BF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507621" y="20585629"/>
          <a:ext cx="3495535" cy="2450661"/>
        </a:xfrm>
        <a:prstGeom prst="rect">
          <a:avLst/>
        </a:prstGeom>
      </xdr:spPr>
    </xdr:pic>
    <xdr:clientData/>
  </xdr:twoCellAnchor>
  <xdr:twoCellAnchor editAs="oneCell">
    <xdr:from>
      <xdr:col>7</xdr:col>
      <xdr:colOff>447514</xdr:colOff>
      <xdr:row>90</xdr:row>
      <xdr:rowOff>81062</xdr:rowOff>
    </xdr:from>
    <xdr:to>
      <xdr:col>11</xdr:col>
      <xdr:colOff>106575</xdr:colOff>
      <xdr:row>103</xdr:row>
      <xdr:rowOff>148765</xdr:rowOff>
    </xdr:to>
    <xdr:pic>
      <xdr:nvPicPr>
        <xdr:cNvPr id="13" name="Imagen 12">
          <a:extLst>
            <a:ext uri="{FF2B5EF4-FFF2-40B4-BE49-F238E27FC236}">
              <a16:creationId xmlns:a16="http://schemas.microsoft.com/office/drawing/2014/main" id="{A5D74EF6-DEA7-4031-AE00-E22B5C04211A}"/>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851874" y="20616962"/>
          <a:ext cx="3507161" cy="2445143"/>
        </a:xfrm>
        <a:prstGeom prst="rect">
          <a:avLst/>
        </a:prstGeom>
      </xdr:spPr>
    </xdr:pic>
    <xdr:clientData/>
  </xdr:twoCellAnchor>
  <xdr:twoCellAnchor editAs="oneCell">
    <xdr:from>
      <xdr:col>1</xdr:col>
      <xdr:colOff>257014</xdr:colOff>
      <xdr:row>39</xdr:row>
      <xdr:rowOff>65396</xdr:rowOff>
    </xdr:from>
    <xdr:to>
      <xdr:col>6</xdr:col>
      <xdr:colOff>706650</xdr:colOff>
      <xdr:row>52</xdr:row>
      <xdr:rowOff>135857</xdr:rowOff>
    </xdr:to>
    <xdr:pic>
      <xdr:nvPicPr>
        <xdr:cNvPr id="14" name="Imagen 13">
          <a:extLst>
            <a:ext uri="{FF2B5EF4-FFF2-40B4-BE49-F238E27FC236}">
              <a16:creationId xmlns:a16="http://schemas.microsoft.com/office/drawing/2014/main" id="{A9ECC244-5D3E-4AAA-9DCD-0B53C7FB3BA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500854" y="8691236"/>
          <a:ext cx="3490016" cy="2447901"/>
        </a:xfrm>
        <a:prstGeom prst="rect">
          <a:avLst/>
        </a:prstGeom>
      </xdr:spPr>
    </xdr:pic>
    <xdr:clientData/>
  </xdr:twoCellAnchor>
  <xdr:twoCellAnchor editAs="oneCell">
    <xdr:from>
      <xdr:col>7</xdr:col>
      <xdr:colOff>492381</xdr:colOff>
      <xdr:row>73</xdr:row>
      <xdr:rowOff>50354</xdr:rowOff>
    </xdr:from>
    <xdr:to>
      <xdr:col>11</xdr:col>
      <xdr:colOff>156961</xdr:colOff>
      <xdr:row>86</xdr:row>
      <xdr:rowOff>131852</xdr:rowOff>
    </xdr:to>
    <xdr:pic>
      <xdr:nvPicPr>
        <xdr:cNvPr id="15" name="Imagen 14">
          <a:extLst>
            <a:ext uri="{FF2B5EF4-FFF2-40B4-BE49-F238E27FC236}">
              <a16:creationId xmlns:a16="http://schemas.microsoft.com/office/drawing/2014/main" id="{6657378D-F560-4842-9BD8-9AA65FEA793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896741" y="16821974"/>
          <a:ext cx="3512680" cy="2458938"/>
        </a:xfrm>
        <a:prstGeom prst="rect">
          <a:avLst/>
        </a:prstGeom>
      </xdr:spPr>
    </xdr:pic>
    <xdr:clientData/>
  </xdr:twoCellAnchor>
  <xdr:twoCellAnchor editAs="oneCell">
    <xdr:from>
      <xdr:col>1</xdr:col>
      <xdr:colOff>282831</xdr:colOff>
      <xdr:row>106</xdr:row>
      <xdr:rowOff>43587</xdr:rowOff>
    </xdr:from>
    <xdr:to>
      <xdr:col>6</xdr:col>
      <xdr:colOff>737986</xdr:colOff>
      <xdr:row>119</xdr:row>
      <xdr:rowOff>119567</xdr:rowOff>
    </xdr:to>
    <xdr:pic>
      <xdr:nvPicPr>
        <xdr:cNvPr id="16" name="Imagen 15">
          <a:extLst>
            <a:ext uri="{FF2B5EF4-FFF2-40B4-BE49-F238E27FC236}">
              <a16:creationId xmlns:a16="http://schemas.microsoft.com/office/drawing/2014/main" id="{125F636A-6353-4458-8A23-2FD2586D17E2}"/>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526671" y="23520807"/>
          <a:ext cx="3495535" cy="2453420"/>
        </a:xfrm>
        <a:prstGeom prst="rect">
          <a:avLst/>
        </a:prstGeom>
      </xdr:spPr>
    </xdr:pic>
    <xdr:clientData/>
  </xdr:twoCellAnchor>
  <xdr:twoCellAnchor editAs="oneCell">
    <xdr:from>
      <xdr:col>7</xdr:col>
      <xdr:colOff>441372</xdr:colOff>
      <xdr:row>106</xdr:row>
      <xdr:rowOff>52487</xdr:rowOff>
    </xdr:from>
    <xdr:to>
      <xdr:col>11</xdr:col>
      <xdr:colOff>103193</xdr:colOff>
      <xdr:row>119</xdr:row>
      <xdr:rowOff>120190</xdr:rowOff>
    </xdr:to>
    <xdr:pic>
      <xdr:nvPicPr>
        <xdr:cNvPr id="17" name="Imagen 16">
          <a:extLst>
            <a:ext uri="{FF2B5EF4-FFF2-40B4-BE49-F238E27FC236}">
              <a16:creationId xmlns:a16="http://schemas.microsoft.com/office/drawing/2014/main" id="{ED602742-CEF4-4443-83AA-82DB127CF942}"/>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845732" y="23529707"/>
          <a:ext cx="3509921" cy="2445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61"/>
  <sheetViews>
    <sheetView showGridLines="0" tabSelected="1" topLeftCell="A37" zoomScale="60" zoomScaleNormal="60" zoomScaleSheetLayoutView="70" zoomScalePageLayoutView="95" workbookViewId="0">
      <selection activeCell="I50" sqref="I50:R5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4.42578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48"/>
      <c r="C2" s="448"/>
      <c r="D2" s="448"/>
      <c r="E2" s="448"/>
      <c r="F2" s="489" t="s">
        <v>526</v>
      </c>
      <c r="G2" s="489"/>
      <c r="H2" s="489"/>
      <c r="I2" s="489"/>
      <c r="J2" s="489"/>
      <c r="K2" s="489"/>
      <c r="L2" s="489"/>
      <c r="M2" s="489"/>
      <c r="N2" s="489"/>
      <c r="O2" s="489"/>
      <c r="P2" s="489"/>
      <c r="Q2" s="489" t="s">
        <v>0</v>
      </c>
      <c r="R2" s="489"/>
      <c r="S2" s="448"/>
      <c r="T2" s="448"/>
    </row>
    <row r="3" spans="2:20" ht="30" customHeight="1" x14ac:dyDescent="0.2">
      <c r="B3" s="448"/>
      <c r="C3" s="448"/>
      <c r="D3" s="448"/>
      <c r="E3" s="448"/>
      <c r="F3" s="489" t="s">
        <v>527</v>
      </c>
      <c r="G3" s="489"/>
      <c r="H3" s="448" t="s">
        <v>1</v>
      </c>
      <c r="I3" s="448"/>
      <c r="J3" s="448"/>
      <c r="K3" s="448"/>
      <c r="L3" s="448"/>
      <c r="M3" s="448"/>
      <c r="N3" s="448"/>
      <c r="O3" s="448"/>
      <c r="P3" s="448"/>
      <c r="Q3" s="489" t="s">
        <v>2</v>
      </c>
      <c r="R3" s="489"/>
      <c r="S3" s="582"/>
      <c r="T3" s="582"/>
    </row>
    <row r="4" spans="2:20" ht="30" customHeight="1" x14ac:dyDescent="0.2">
      <c r="B4" s="448"/>
      <c r="C4" s="448"/>
      <c r="D4" s="448"/>
      <c r="E4" s="448"/>
      <c r="F4" s="489" t="s">
        <v>528</v>
      </c>
      <c r="G4" s="489"/>
      <c r="H4" s="448" t="s">
        <v>3</v>
      </c>
      <c r="I4" s="448"/>
      <c r="J4" s="448"/>
      <c r="K4" s="448"/>
      <c r="L4" s="448"/>
      <c r="M4" s="448"/>
      <c r="N4" s="448"/>
      <c r="O4" s="448"/>
      <c r="P4" s="448"/>
      <c r="Q4" s="489" t="s">
        <v>4</v>
      </c>
      <c r="R4" s="489"/>
      <c r="S4" s="578" t="s">
        <v>1088</v>
      </c>
      <c r="T4" s="578"/>
    </row>
    <row r="5" spans="2:20" ht="14.25" x14ac:dyDescent="0.2">
      <c r="B5" s="579"/>
      <c r="C5" s="579"/>
      <c r="D5" s="579"/>
      <c r="E5" s="579"/>
      <c r="F5" s="579"/>
      <c r="G5" s="579"/>
      <c r="H5" s="579"/>
      <c r="I5" s="579"/>
      <c r="J5" s="579"/>
      <c r="K5" s="579"/>
      <c r="L5" s="579"/>
      <c r="M5" s="579"/>
      <c r="N5" s="579"/>
      <c r="O5" s="579"/>
      <c r="P5" s="579"/>
      <c r="Q5" s="579"/>
      <c r="R5" s="579"/>
      <c r="S5" s="579"/>
      <c r="T5" s="579"/>
    </row>
    <row r="6" spans="2:20" ht="22.5" customHeight="1" x14ac:dyDescent="0.2">
      <c r="B6" s="580" t="s">
        <v>5</v>
      </c>
      <c r="C6" s="580"/>
      <c r="D6" s="580"/>
      <c r="E6" s="580"/>
      <c r="F6" s="580"/>
      <c r="G6" s="580"/>
      <c r="H6" s="580"/>
      <c r="I6" s="580"/>
      <c r="J6" s="580"/>
      <c r="K6" s="580"/>
      <c r="L6" s="580"/>
      <c r="M6" s="580"/>
      <c r="N6" s="580"/>
      <c r="O6" s="580"/>
      <c r="P6" s="580"/>
      <c r="Q6" s="580"/>
      <c r="R6" s="580"/>
      <c r="S6" s="580"/>
      <c r="T6" s="580"/>
    </row>
    <row r="7" spans="2:20" ht="14.25" x14ac:dyDescent="0.2">
      <c r="B7" s="341"/>
      <c r="C7" s="341"/>
      <c r="D7" s="341"/>
      <c r="E7" s="341"/>
      <c r="F7" s="341"/>
      <c r="G7" s="341"/>
      <c r="H7" s="341"/>
      <c r="I7" s="341"/>
      <c r="J7" s="341"/>
      <c r="K7" s="341"/>
      <c r="L7" s="341"/>
      <c r="M7" s="341"/>
      <c r="N7" s="341"/>
      <c r="O7" s="341"/>
      <c r="P7" s="341"/>
      <c r="Q7" s="341"/>
      <c r="R7" s="341"/>
      <c r="S7" s="341"/>
      <c r="T7" s="341"/>
    </row>
    <row r="8" spans="2:20" ht="22.5" customHeight="1" x14ac:dyDescent="0.2">
      <c r="B8" s="581" t="s">
        <v>6</v>
      </c>
      <c r="C8" s="581"/>
      <c r="D8" s="581"/>
      <c r="E8" s="581"/>
      <c r="F8" s="581"/>
      <c r="G8" s="581"/>
      <c r="H8" s="581"/>
      <c r="I8" s="581"/>
      <c r="J8" s="581"/>
      <c r="K8" s="581"/>
      <c r="L8" s="581"/>
      <c r="M8" s="581"/>
      <c r="N8" s="581"/>
      <c r="O8" s="581"/>
      <c r="P8" s="581"/>
      <c r="Q8" s="581"/>
      <c r="R8" s="581"/>
      <c r="S8" s="581"/>
      <c r="T8" s="581"/>
    </row>
    <row r="9" spans="2:20" ht="22.5" customHeight="1" x14ac:dyDescent="0.2">
      <c r="B9" s="565" t="s">
        <v>7</v>
      </c>
      <c r="C9" s="566"/>
      <c r="D9" s="566"/>
      <c r="E9" s="566"/>
      <c r="F9" s="566"/>
      <c r="G9" s="566"/>
      <c r="H9" s="566"/>
      <c r="I9" s="566"/>
      <c r="J9" s="566"/>
      <c r="K9" s="566"/>
      <c r="L9" s="566"/>
      <c r="M9" s="566"/>
      <c r="N9" s="566"/>
      <c r="O9" s="566"/>
      <c r="P9" s="566"/>
      <c r="Q9" s="566"/>
      <c r="R9" s="566"/>
      <c r="S9" s="566"/>
      <c r="T9" s="567"/>
    </row>
    <row r="10" spans="2:20" ht="22.5" customHeight="1" x14ac:dyDescent="0.2">
      <c r="B10" s="440" t="s">
        <v>8</v>
      </c>
      <c r="C10" s="440"/>
      <c r="D10" s="440"/>
      <c r="E10" s="440"/>
      <c r="F10" s="511" t="s">
        <v>9</v>
      </c>
      <c r="G10" s="512"/>
      <c r="H10" s="512"/>
      <c r="I10" s="513"/>
      <c r="J10" s="586" t="s">
        <v>10</v>
      </c>
      <c r="K10" s="587"/>
      <c r="L10" s="587"/>
      <c r="M10" s="587"/>
      <c r="N10" s="588"/>
      <c r="O10" s="511" t="s">
        <v>11</v>
      </c>
      <c r="P10" s="512"/>
      <c r="Q10" s="513"/>
      <c r="R10" s="592" t="s">
        <v>12</v>
      </c>
      <c r="S10" s="592"/>
      <c r="T10" s="592"/>
    </row>
    <row r="11" spans="2:20" ht="22.5" customHeight="1" x14ac:dyDescent="0.2">
      <c r="B11" s="440"/>
      <c r="C11" s="440"/>
      <c r="D11" s="440"/>
      <c r="E11" s="440"/>
      <c r="F11" s="583"/>
      <c r="G11" s="584"/>
      <c r="H11" s="584"/>
      <c r="I11" s="585"/>
      <c r="J11" s="589"/>
      <c r="K11" s="590"/>
      <c r="L11" s="590"/>
      <c r="M11" s="590"/>
      <c r="N11" s="591"/>
      <c r="O11" s="583"/>
      <c r="P11" s="584"/>
      <c r="Q11" s="585"/>
      <c r="R11" s="592"/>
      <c r="S11" s="592"/>
      <c r="T11" s="592"/>
    </row>
    <row r="12" spans="2:20" ht="168" customHeight="1" x14ac:dyDescent="0.2">
      <c r="B12" s="532" t="s">
        <v>13</v>
      </c>
      <c r="C12" s="533"/>
      <c r="D12" s="533"/>
      <c r="E12" s="534"/>
      <c r="F12" s="526" t="s">
        <v>631</v>
      </c>
      <c r="G12" s="527"/>
      <c r="H12" s="527"/>
      <c r="I12" s="528"/>
      <c r="J12" s="550" t="s">
        <v>632</v>
      </c>
      <c r="K12" s="551"/>
      <c r="L12" s="551"/>
      <c r="M12" s="551"/>
      <c r="N12" s="552"/>
      <c r="O12" s="526" t="s">
        <v>634</v>
      </c>
      <c r="P12" s="527"/>
      <c r="Q12" s="528"/>
      <c r="R12" s="520" t="s">
        <v>741</v>
      </c>
      <c r="S12" s="521"/>
      <c r="T12" s="522"/>
    </row>
    <row r="13" spans="2:20" ht="168" customHeight="1" x14ac:dyDescent="0.2">
      <c r="B13" s="557"/>
      <c r="C13" s="558"/>
      <c r="D13" s="558"/>
      <c r="E13" s="559"/>
      <c r="F13" s="538"/>
      <c r="G13" s="539"/>
      <c r="H13" s="539"/>
      <c r="I13" s="540"/>
      <c r="J13" s="550" t="s">
        <v>633</v>
      </c>
      <c r="K13" s="551"/>
      <c r="L13" s="551"/>
      <c r="M13" s="551"/>
      <c r="N13" s="552"/>
      <c r="O13" s="538"/>
      <c r="P13" s="539"/>
      <c r="Q13" s="540"/>
      <c r="R13" s="593"/>
      <c r="S13" s="594"/>
      <c r="T13" s="595"/>
    </row>
    <row r="14" spans="2:20" ht="409.6" customHeight="1" x14ac:dyDescent="0.2">
      <c r="B14" s="532" t="s">
        <v>14</v>
      </c>
      <c r="C14" s="533"/>
      <c r="D14" s="533"/>
      <c r="E14" s="534"/>
      <c r="F14" s="526" t="s">
        <v>529</v>
      </c>
      <c r="G14" s="527"/>
      <c r="H14" s="527"/>
      <c r="I14" s="528"/>
      <c r="J14" s="526" t="s">
        <v>630</v>
      </c>
      <c r="K14" s="527"/>
      <c r="L14" s="527"/>
      <c r="M14" s="527"/>
      <c r="N14" s="528"/>
      <c r="O14" s="526" t="s">
        <v>635</v>
      </c>
      <c r="P14" s="527"/>
      <c r="Q14" s="528"/>
      <c r="R14" s="520" t="s">
        <v>742</v>
      </c>
      <c r="S14" s="521"/>
      <c r="T14" s="522"/>
    </row>
    <row r="15" spans="2:20" ht="351.6" customHeight="1" x14ac:dyDescent="0.2">
      <c r="B15" s="535"/>
      <c r="C15" s="536"/>
      <c r="D15" s="536"/>
      <c r="E15" s="537"/>
      <c r="F15" s="529"/>
      <c r="G15" s="530"/>
      <c r="H15" s="530"/>
      <c r="I15" s="531"/>
      <c r="J15" s="529"/>
      <c r="K15" s="530"/>
      <c r="L15" s="530"/>
      <c r="M15" s="530"/>
      <c r="N15" s="531"/>
      <c r="O15" s="529"/>
      <c r="P15" s="530"/>
      <c r="Q15" s="531"/>
      <c r="R15" s="523"/>
      <c r="S15" s="524"/>
      <c r="T15" s="525"/>
    </row>
    <row r="16" spans="2:20" ht="409.6" customHeight="1" x14ac:dyDescent="0.2">
      <c r="B16" s="532" t="s">
        <v>15</v>
      </c>
      <c r="C16" s="533"/>
      <c r="D16" s="533"/>
      <c r="E16" s="534"/>
      <c r="F16" s="526" t="s">
        <v>649</v>
      </c>
      <c r="G16" s="527"/>
      <c r="H16" s="527"/>
      <c r="I16" s="528"/>
      <c r="J16" s="526" t="s">
        <v>121</v>
      </c>
      <c r="K16" s="527"/>
      <c r="L16" s="527"/>
      <c r="M16" s="527"/>
      <c r="N16" s="528"/>
      <c r="O16" s="526" t="s">
        <v>629</v>
      </c>
      <c r="P16" s="527"/>
      <c r="Q16" s="528"/>
      <c r="R16" s="219" t="s">
        <v>743</v>
      </c>
      <c r="S16" s="220"/>
      <c r="T16" s="221"/>
    </row>
    <row r="17" spans="2:20" ht="409.6" customHeight="1" x14ac:dyDescent="0.2">
      <c r="B17" s="535"/>
      <c r="C17" s="536"/>
      <c r="D17" s="536"/>
      <c r="E17" s="537"/>
      <c r="F17" s="529"/>
      <c r="G17" s="530"/>
      <c r="H17" s="530"/>
      <c r="I17" s="531"/>
      <c r="J17" s="529"/>
      <c r="K17" s="530"/>
      <c r="L17" s="530"/>
      <c r="M17" s="530"/>
      <c r="N17" s="531"/>
      <c r="O17" s="529"/>
      <c r="P17" s="530"/>
      <c r="Q17" s="531"/>
      <c r="R17" s="222"/>
      <c r="S17" s="223"/>
      <c r="T17" s="224"/>
    </row>
    <row r="18" spans="2:20" ht="41.45" customHeight="1" x14ac:dyDescent="0.2">
      <c r="B18" s="557"/>
      <c r="C18" s="558"/>
      <c r="D18" s="558"/>
      <c r="E18" s="559"/>
      <c r="F18" s="538"/>
      <c r="G18" s="539"/>
      <c r="H18" s="539"/>
      <c r="I18" s="540"/>
      <c r="J18" s="538"/>
      <c r="K18" s="539"/>
      <c r="L18" s="539"/>
      <c r="M18" s="539"/>
      <c r="N18" s="540"/>
      <c r="O18" s="538"/>
      <c r="P18" s="539"/>
      <c r="Q18" s="540"/>
      <c r="R18" s="225"/>
      <c r="S18" s="226"/>
      <c r="T18" s="227"/>
    </row>
    <row r="19" spans="2:20" ht="409.6" customHeight="1" x14ac:dyDescent="0.2">
      <c r="B19" s="532" t="s">
        <v>16</v>
      </c>
      <c r="C19" s="533"/>
      <c r="D19" s="533"/>
      <c r="E19" s="534"/>
      <c r="F19" s="526" t="s">
        <v>628</v>
      </c>
      <c r="G19" s="527"/>
      <c r="H19" s="527"/>
      <c r="I19" s="528"/>
      <c r="J19" s="526" t="s">
        <v>626</v>
      </c>
      <c r="K19" s="527"/>
      <c r="L19" s="527"/>
      <c r="M19" s="527"/>
      <c r="N19" s="528"/>
      <c r="O19" s="219" t="s">
        <v>627</v>
      </c>
      <c r="P19" s="220"/>
      <c r="Q19" s="221"/>
      <c r="R19" s="541"/>
      <c r="S19" s="542"/>
      <c r="T19" s="543"/>
    </row>
    <row r="20" spans="2:20" ht="409.6" customHeight="1" x14ac:dyDescent="0.2">
      <c r="B20" s="535"/>
      <c r="C20" s="536"/>
      <c r="D20" s="536"/>
      <c r="E20" s="537"/>
      <c r="F20" s="529"/>
      <c r="G20" s="530"/>
      <c r="H20" s="530"/>
      <c r="I20" s="531"/>
      <c r="J20" s="529"/>
      <c r="K20" s="530"/>
      <c r="L20" s="530"/>
      <c r="M20" s="530"/>
      <c r="N20" s="531"/>
      <c r="O20" s="222"/>
      <c r="P20" s="223"/>
      <c r="Q20" s="224"/>
      <c r="R20" s="544"/>
      <c r="S20" s="545"/>
      <c r="T20" s="546"/>
    </row>
    <row r="21" spans="2:20" ht="409.6" customHeight="1" x14ac:dyDescent="0.2">
      <c r="B21" s="535"/>
      <c r="C21" s="536"/>
      <c r="D21" s="536"/>
      <c r="E21" s="537"/>
      <c r="F21" s="529"/>
      <c r="G21" s="530"/>
      <c r="H21" s="530"/>
      <c r="I21" s="531"/>
      <c r="J21" s="529"/>
      <c r="K21" s="530"/>
      <c r="L21" s="530"/>
      <c r="M21" s="530"/>
      <c r="N21" s="531"/>
      <c r="O21" s="222"/>
      <c r="P21" s="223"/>
      <c r="Q21" s="224"/>
      <c r="R21" s="544"/>
      <c r="S21" s="545"/>
      <c r="T21" s="546"/>
    </row>
    <row r="22" spans="2:20" ht="200.45" customHeight="1" x14ac:dyDescent="0.2">
      <c r="B22" s="557"/>
      <c r="C22" s="558"/>
      <c r="D22" s="558"/>
      <c r="E22" s="559"/>
      <c r="F22" s="538"/>
      <c r="G22" s="539"/>
      <c r="H22" s="539"/>
      <c r="I22" s="540"/>
      <c r="J22" s="538"/>
      <c r="K22" s="539"/>
      <c r="L22" s="539"/>
      <c r="M22" s="539"/>
      <c r="N22" s="540"/>
      <c r="O22" s="225"/>
      <c r="P22" s="226"/>
      <c r="Q22" s="227"/>
      <c r="R22" s="547"/>
      <c r="S22" s="548"/>
      <c r="T22" s="549"/>
    </row>
    <row r="23" spans="2:20" ht="107.45" customHeight="1" x14ac:dyDescent="0.2">
      <c r="B23" s="532" t="s">
        <v>17</v>
      </c>
      <c r="C23" s="533"/>
      <c r="D23" s="533"/>
      <c r="E23" s="534"/>
      <c r="F23" s="526" t="s">
        <v>636</v>
      </c>
      <c r="G23" s="527"/>
      <c r="H23" s="527"/>
      <c r="I23" s="528"/>
      <c r="J23" s="550" t="s">
        <v>18</v>
      </c>
      <c r="K23" s="551"/>
      <c r="L23" s="551"/>
      <c r="M23" s="551"/>
      <c r="N23" s="552"/>
      <c r="O23" s="526" t="s">
        <v>638</v>
      </c>
      <c r="P23" s="527"/>
      <c r="Q23" s="528"/>
      <c r="R23" s="526" t="s">
        <v>639</v>
      </c>
      <c r="S23" s="527"/>
      <c r="T23" s="528"/>
    </row>
    <row r="24" spans="2:20" ht="409.6" customHeight="1" x14ac:dyDescent="0.2">
      <c r="B24" s="535"/>
      <c r="C24" s="536"/>
      <c r="D24" s="536"/>
      <c r="E24" s="537"/>
      <c r="F24" s="529"/>
      <c r="G24" s="530"/>
      <c r="H24" s="530"/>
      <c r="I24" s="531"/>
      <c r="J24" s="526" t="s">
        <v>637</v>
      </c>
      <c r="K24" s="527"/>
      <c r="L24" s="527"/>
      <c r="M24" s="527"/>
      <c r="N24" s="528"/>
      <c r="O24" s="529"/>
      <c r="P24" s="530"/>
      <c r="Q24" s="531"/>
      <c r="R24" s="529"/>
      <c r="S24" s="530"/>
      <c r="T24" s="531"/>
    </row>
    <row r="25" spans="2:20" ht="409.6" customHeight="1" x14ac:dyDescent="0.2">
      <c r="B25" s="535"/>
      <c r="C25" s="536"/>
      <c r="D25" s="536"/>
      <c r="E25" s="537"/>
      <c r="F25" s="529"/>
      <c r="G25" s="530"/>
      <c r="H25" s="530"/>
      <c r="I25" s="531"/>
      <c r="J25" s="529"/>
      <c r="K25" s="530"/>
      <c r="L25" s="530"/>
      <c r="M25" s="530"/>
      <c r="N25" s="531"/>
      <c r="O25" s="529"/>
      <c r="P25" s="530"/>
      <c r="Q25" s="531"/>
      <c r="R25" s="529"/>
      <c r="S25" s="530"/>
      <c r="T25" s="531"/>
    </row>
    <row r="26" spans="2:20" ht="409.6" customHeight="1" x14ac:dyDescent="0.2">
      <c r="B26" s="535"/>
      <c r="C26" s="536"/>
      <c r="D26" s="536"/>
      <c r="E26" s="537"/>
      <c r="F26" s="529"/>
      <c r="G26" s="530"/>
      <c r="H26" s="530"/>
      <c r="I26" s="531"/>
      <c r="J26" s="529"/>
      <c r="K26" s="530"/>
      <c r="L26" s="530"/>
      <c r="M26" s="530"/>
      <c r="N26" s="531"/>
      <c r="O26" s="529"/>
      <c r="P26" s="530"/>
      <c r="Q26" s="531"/>
      <c r="R26" s="529"/>
      <c r="S26" s="530"/>
      <c r="T26" s="531"/>
    </row>
    <row r="27" spans="2:20" ht="144" customHeight="1" x14ac:dyDescent="0.2">
      <c r="B27" s="557"/>
      <c r="C27" s="558"/>
      <c r="D27" s="558"/>
      <c r="E27" s="559"/>
      <c r="F27" s="538"/>
      <c r="G27" s="539"/>
      <c r="H27" s="539"/>
      <c r="I27" s="540"/>
      <c r="J27" s="538"/>
      <c r="K27" s="539"/>
      <c r="L27" s="539"/>
      <c r="M27" s="539"/>
      <c r="N27" s="540"/>
      <c r="O27" s="538"/>
      <c r="P27" s="539"/>
      <c r="Q27" s="540"/>
      <c r="R27" s="538"/>
      <c r="S27" s="539"/>
      <c r="T27" s="540"/>
    </row>
    <row r="28" spans="2:20" ht="82.5" customHeight="1" x14ac:dyDescent="0.2">
      <c r="B28" s="489" t="s">
        <v>19</v>
      </c>
      <c r="C28" s="489"/>
      <c r="D28" s="489"/>
      <c r="E28" s="489"/>
      <c r="F28" s="550" t="s">
        <v>640</v>
      </c>
      <c r="G28" s="551"/>
      <c r="H28" s="551"/>
      <c r="I28" s="552"/>
      <c r="J28" s="553" t="s">
        <v>122</v>
      </c>
      <c r="K28" s="553"/>
      <c r="L28" s="553"/>
      <c r="M28" s="553"/>
      <c r="N28" s="553"/>
      <c r="O28" s="550" t="s">
        <v>123</v>
      </c>
      <c r="P28" s="551"/>
      <c r="Q28" s="552"/>
      <c r="R28" s="562"/>
      <c r="S28" s="560"/>
      <c r="T28" s="561"/>
    </row>
    <row r="29" spans="2:20" ht="133.9" customHeight="1" x14ac:dyDescent="0.2">
      <c r="B29" s="489" t="s">
        <v>20</v>
      </c>
      <c r="C29" s="489"/>
      <c r="D29" s="489"/>
      <c r="E29" s="489"/>
      <c r="F29" s="526" t="s">
        <v>642</v>
      </c>
      <c r="G29" s="527"/>
      <c r="H29" s="527"/>
      <c r="I29" s="528"/>
      <c r="J29" s="550" t="s">
        <v>643</v>
      </c>
      <c r="K29" s="551"/>
      <c r="L29" s="551"/>
      <c r="M29" s="551"/>
      <c r="N29" s="552"/>
      <c r="O29" s="550" t="s">
        <v>641</v>
      </c>
      <c r="P29" s="551"/>
      <c r="Q29" s="551"/>
      <c r="R29" s="410" t="s">
        <v>744</v>
      </c>
      <c r="S29" s="560"/>
      <c r="T29" s="561"/>
    </row>
    <row r="30" spans="2:20" ht="237.6" customHeight="1" x14ac:dyDescent="0.2">
      <c r="B30" s="489" t="s">
        <v>21</v>
      </c>
      <c r="C30" s="489"/>
      <c r="D30" s="489"/>
      <c r="E30" s="489"/>
      <c r="F30" s="562"/>
      <c r="G30" s="560"/>
      <c r="H30" s="560"/>
      <c r="I30" s="561"/>
      <c r="J30" s="563"/>
      <c r="K30" s="563"/>
      <c r="L30" s="563"/>
      <c r="M30" s="563"/>
      <c r="N30" s="563"/>
      <c r="O30" s="550" t="s">
        <v>644</v>
      </c>
      <c r="P30" s="551"/>
      <c r="Q30" s="552"/>
      <c r="R30" s="562"/>
      <c r="S30" s="560"/>
      <c r="T30" s="561"/>
    </row>
    <row r="31" spans="2:20" ht="409.6" customHeight="1" x14ac:dyDescent="0.2">
      <c r="B31" s="532" t="s">
        <v>22</v>
      </c>
      <c r="C31" s="533"/>
      <c r="D31" s="533"/>
      <c r="E31" s="534"/>
      <c r="F31" s="526" t="s">
        <v>530</v>
      </c>
      <c r="G31" s="527"/>
      <c r="H31" s="527"/>
      <c r="I31" s="528"/>
      <c r="J31" s="526" t="s">
        <v>645</v>
      </c>
      <c r="K31" s="527"/>
      <c r="L31" s="527"/>
      <c r="M31" s="527"/>
      <c r="N31" s="528"/>
      <c r="O31" s="526" t="s">
        <v>125</v>
      </c>
      <c r="P31" s="527"/>
      <c r="Q31" s="528"/>
      <c r="R31" s="526" t="s">
        <v>124</v>
      </c>
      <c r="S31" s="527"/>
      <c r="T31" s="528"/>
    </row>
    <row r="32" spans="2:20" ht="15" customHeight="1" x14ac:dyDescent="0.2">
      <c r="B32" s="557"/>
      <c r="C32" s="558"/>
      <c r="D32" s="558"/>
      <c r="E32" s="559"/>
      <c r="F32" s="538"/>
      <c r="G32" s="539"/>
      <c r="H32" s="539"/>
      <c r="I32" s="540"/>
      <c r="J32" s="538"/>
      <c r="K32" s="539"/>
      <c r="L32" s="539"/>
      <c r="M32" s="539"/>
      <c r="N32" s="540"/>
      <c r="O32" s="538"/>
      <c r="P32" s="539"/>
      <c r="Q32" s="540"/>
      <c r="R32" s="538"/>
      <c r="S32" s="539"/>
      <c r="T32" s="540"/>
    </row>
    <row r="33" spans="2:20" ht="409.15" customHeight="1" x14ac:dyDescent="0.2">
      <c r="B33" s="532" t="s">
        <v>23</v>
      </c>
      <c r="C33" s="533"/>
      <c r="D33" s="533"/>
      <c r="E33" s="534"/>
      <c r="F33" s="526" t="s">
        <v>646</v>
      </c>
      <c r="G33" s="527"/>
      <c r="H33" s="527"/>
      <c r="I33" s="528"/>
      <c r="J33" s="219" t="s">
        <v>647</v>
      </c>
      <c r="K33" s="220"/>
      <c r="L33" s="220"/>
      <c r="M33" s="220"/>
      <c r="N33" s="221"/>
      <c r="O33" s="219" t="s">
        <v>648</v>
      </c>
      <c r="P33" s="220"/>
      <c r="Q33" s="221"/>
      <c r="R33" s="219"/>
      <c r="S33" s="220"/>
      <c r="T33" s="221"/>
    </row>
    <row r="34" spans="2:20" ht="79.900000000000006" customHeight="1" x14ac:dyDescent="0.2">
      <c r="B34" s="557"/>
      <c r="C34" s="558"/>
      <c r="D34" s="558"/>
      <c r="E34" s="559"/>
      <c r="F34" s="538"/>
      <c r="G34" s="539"/>
      <c r="H34" s="539"/>
      <c r="I34" s="540"/>
      <c r="J34" s="225"/>
      <c r="K34" s="226"/>
      <c r="L34" s="226"/>
      <c r="M34" s="226"/>
      <c r="N34" s="227"/>
      <c r="O34" s="225"/>
      <c r="P34" s="226"/>
      <c r="Q34" s="227"/>
      <c r="R34" s="225"/>
      <c r="S34" s="226"/>
      <c r="T34" s="227"/>
    </row>
    <row r="35" spans="2:20" ht="409.6" customHeight="1" x14ac:dyDescent="0.2">
      <c r="B35" s="489" t="s">
        <v>24</v>
      </c>
      <c r="C35" s="489"/>
      <c r="D35" s="489"/>
      <c r="E35" s="489"/>
      <c r="F35" s="341"/>
      <c r="G35" s="341"/>
      <c r="H35" s="341"/>
      <c r="I35" s="341"/>
      <c r="J35" s="341" t="s">
        <v>126</v>
      </c>
      <c r="K35" s="341"/>
      <c r="L35" s="341"/>
      <c r="M35" s="341"/>
      <c r="N35" s="341"/>
      <c r="O35" s="596" t="s">
        <v>745</v>
      </c>
      <c r="P35" s="596"/>
      <c r="Q35" s="596"/>
      <c r="R35" s="341"/>
      <c r="S35" s="341"/>
      <c r="T35" s="341"/>
    </row>
    <row r="36" spans="2:20" ht="206.45" customHeight="1" x14ac:dyDescent="0.2">
      <c r="B36" s="489"/>
      <c r="C36" s="489"/>
      <c r="D36" s="489"/>
      <c r="E36" s="489"/>
      <c r="F36" s="341"/>
      <c r="G36" s="341"/>
      <c r="H36" s="341"/>
      <c r="I36" s="341"/>
      <c r="J36" s="341"/>
      <c r="K36" s="341"/>
      <c r="L36" s="341"/>
      <c r="M36" s="341"/>
      <c r="N36" s="341"/>
      <c r="O36" s="596"/>
      <c r="P36" s="596"/>
      <c r="Q36" s="596"/>
      <c r="R36" s="341"/>
      <c r="S36" s="341"/>
      <c r="T36" s="341"/>
    </row>
    <row r="37" spans="2:20" ht="30" customHeight="1" x14ac:dyDescent="0.2">
      <c r="B37" s="554" t="s">
        <v>111</v>
      </c>
      <c r="C37" s="555"/>
      <c r="D37" s="555"/>
      <c r="E37" s="555"/>
      <c r="F37" s="555"/>
      <c r="G37" s="555"/>
      <c r="H37" s="555"/>
      <c r="I37" s="555"/>
      <c r="J37" s="555"/>
      <c r="K37" s="555"/>
      <c r="L37" s="555"/>
      <c r="M37" s="555"/>
      <c r="N37" s="555"/>
      <c r="O37" s="555"/>
      <c r="P37" s="555"/>
      <c r="Q37" s="555"/>
      <c r="R37" s="555"/>
      <c r="S37" s="555"/>
      <c r="T37" s="556"/>
    </row>
    <row r="38" spans="2:20" ht="22.5" customHeight="1" x14ac:dyDescent="0.2">
      <c r="B38" s="265" t="s">
        <v>25</v>
      </c>
      <c r="C38" s="340"/>
      <c r="D38" s="340"/>
      <c r="E38" s="340"/>
      <c r="F38" s="340"/>
      <c r="G38" s="340"/>
      <c r="H38" s="266"/>
      <c r="I38" s="265" t="s">
        <v>26</v>
      </c>
      <c r="J38" s="266"/>
      <c r="K38" s="265" t="s">
        <v>4</v>
      </c>
      <c r="L38" s="266"/>
      <c r="M38" s="265" t="s">
        <v>27</v>
      </c>
      <c r="N38" s="340"/>
      <c r="O38" s="340"/>
      <c r="P38" s="340"/>
      <c r="Q38" s="340"/>
      <c r="R38" s="266"/>
      <c r="S38" s="265" t="s">
        <v>4</v>
      </c>
      <c r="T38" s="266"/>
    </row>
    <row r="39" spans="2:20" ht="33.75" customHeight="1" x14ac:dyDescent="0.2">
      <c r="B39" s="275" t="s">
        <v>747</v>
      </c>
      <c r="C39" s="275"/>
      <c r="D39" s="275"/>
      <c r="E39" s="275"/>
      <c r="F39" s="275"/>
      <c r="G39" s="275"/>
      <c r="H39" s="275"/>
      <c r="I39" s="341" t="s">
        <v>748</v>
      </c>
      <c r="J39" s="341"/>
      <c r="K39" s="1055">
        <v>43782</v>
      </c>
      <c r="L39" s="1055"/>
      <c r="M39" s="341" t="s">
        <v>746</v>
      </c>
      <c r="N39" s="341"/>
      <c r="O39" s="341"/>
      <c r="P39" s="341"/>
      <c r="Q39" s="341"/>
      <c r="R39" s="341"/>
      <c r="S39" s="196"/>
      <c r="T39" s="197"/>
    </row>
    <row r="40" spans="2:20" ht="32.25" customHeight="1" x14ac:dyDescent="0.2">
      <c r="B40" s="275" t="s">
        <v>1132</v>
      </c>
      <c r="C40" s="275"/>
      <c r="D40" s="275"/>
      <c r="E40" s="275"/>
      <c r="F40" s="275"/>
      <c r="G40" s="275"/>
      <c r="H40" s="275"/>
      <c r="I40" s="341" t="s">
        <v>1133</v>
      </c>
      <c r="J40" s="341"/>
      <c r="K40" s="1055">
        <v>43956</v>
      </c>
      <c r="L40" s="1055"/>
      <c r="M40" s="341" t="s">
        <v>746</v>
      </c>
      <c r="N40" s="341"/>
      <c r="O40" s="341"/>
      <c r="P40" s="341"/>
      <c r="Q40" s="341"/>
      <c r="R40" s="341"/>
      <c r="S40" s="196"/>
      <c r="T40" s="197"/>
    </row>
    <row r="41" spans="2:20" ht="26.25" customHeight="1" x14ac:dyDescent="0.2">
      <c r="B41" s="275" t="s">
        <v>1123</v>
      </c>
      <c r="C41" s="275"/>
      <c r="D41" s="275"/>
      <c r="E41" s="275"/>
      <c r="F41" s="275"/>
      <c r="G41" s="275"/>
      <c r="H41" s="275"/>
      <c r="I41" s="341" t="s">
        <v>1124</v>
      </c>
      <c r="J41" s="341"/>
      <c r="K41" s="1055">
        <v>43949</v>
      </c>
      <c r="L41" s="1055"/>
      <c r="M41" s="341" t="s">
        <v>746</v>
      </c>
      <c r="N41" s="341"/>
      <c r="O41" s="341"/>
      <c r="P41" s="341"/>
      <c r="Q41" s="341"/>
      <c r="R41" s="341"/>
      <c r="S41" s="196"/>
      <c r="T41" s="197"/>
    </row>
    <row r="42" spans="2:20" ht="31.5" customHeight="1" x14ac:dyDescent="0.2">
      <c r="B42" s="275" t="s">
        <v>1125</v>
      </c>
      <c r="C42" s="275"/>
      <c r="D42" s="275"/>
      <c r="E42" s="275"/>
      <c r="F42" s="275"/>
      <c r="G42" s="275"/>
      <c r="H42" s="275"/>
      <c r="I42" s="341" t="s">
        <v>1126</v>
      </c>
      <c r="J42" s="341"/>
      <c r="K42" s="1055">
        <v>43949</v>
      </c>
      <c r="L42" s="1055"/>
      <c r="M42" s="341" t="s">
        <v>746</v>
      </c>
      <c r="N42" s="341"/>
      <c r="O42" s="341"/>
      <c r="P42" s="341"/>
      <c r="Q42" s="341"/>
      <c r="R42" s="341"/>
      <c r="S42" s="196"/>
      <c r="T42" s="197"/>
    </row>
    <row r="43" spans="2:20" ht="36.75" customHeight="1" x14ac:dyDescent="0.2">
      <c r="B43" s="275" t="s">
        <v>1127</v>
      </c>
      <c r="C43" s="275"/>
      <c r="D43" s="275"/>
      <c r="E43" s="275"/>
      <c r="F43" s="275"/>
      <c r="G43" s="275"/>
      <c r="H43" s="275"/>
      <c r="I43" s="341" t="s">
        <v>1128</v>
      </c>
      <c r="J43" s="341"/>
      <c r="K43" s="1055">
        <v>43949</v>
      </c>
      <c r="L43" s="1055"/>
      <c r="M43" s="341" t="s">
        <v>746</v>
      </c>
      <c r="N43" s="341"/>
      <c r="O43" s="341"/>
      <c r="P43" s="341"/>
      <c r="Q43" s="341"/>
      <c r="R43" s="341"/>
      <c r="S43" s="147"/>
      <c r="T43" s="148"/>
    </row>
    <row r="44" spans="2:20" ht="33.75" customHeight="1" x14ac:dyDescent="0.2">
      <c r="B44" s="275" t="s">
        <v>1129</v>
      </c>
      <c r="C44" s="275"/>
      <c r="D44" s="275"/>
      <c r="E44" s="275"/>
      <c r="F44" s="275"/>
      <c r="G44" s="275"/>
      <c r="H44" s="275"/>
      <c r="I44" s="341" t="s">
        <v>1130</v>
      </c>
      <c r="J44" s="341"/>
      <c r="K44" s="1055" t="s">
        <v>1131</v>
      </c>
      <c r="L44" s="341"/>
      <c r="M44" s="341" t="s">
        <v>746</v>
      </c>
      <c r="N44" s="341"/>
      <c r="O44" s="341"/>
      <c r="P44" s="341"/>
      <c r="Q44" s="341"/>
      <c r="R44" s="341"/>
      <c r="S44" s="147"/>
      <c r="T44" s="148"/>
    </row>
    <row r="45" spans="2:20" ht="55.5" customHeight="1" x14ac:dyDescent="0.2">
      <c r="B45" s="597" t="s">
        <v>28</v>
      </c>
      <c r="C45" s="598"/>
      <c r="D45" s="598"/>
      <c r="E45" s="598"/>
      <c r="F45" s="598"/>
      <c r="G45" s="598"/>
      <c r="H45" s="598"/>
      <c r="I45" s="598"/>
      <c r="J45" s="598"/>
      <c r="K45" s="598"/>
      <c r="L45" s="598"/>
      <c r="M45" s="598"/>
      <c r="N45" s="598"/>
      <c r="O45" s="598"/>
      <c r="P45" s="598"/>
      <c r="Q45" s="598"/>
      <c r="R45" s="598"/>
      <c r="S45" s="598"/>
      <c r="T45" s="599"/>
    </row>
    <row r="46" spans="2:20" ht="14.25" customHeight="1" x14ac:dyDescent="0.2">
      <c r="B46" s="64"/>
      <c r="C46" s="65"/>
      <c r="D46" s="65"/>
      <c r="E46" s="65"/>
      <c r="F46" s="65"/>
      <c r="G46" s="65"/>
      <c r="H46" s="65"/>
      <c r="I46" s="65"/>
      <c r="J46" s="65"/>
      <c r="K46" s="65"/>
      <c r="L46" s="65"/>
      <c r="M46" s="65"/>
      <c r="N46" s="65"/>
      <c r="O46" s="65"/>
      <c r="P46" s="65"/>
      <c r="Q46" s="65"/>
      <c r="R46" s="65"/>
      <c r="S46" s="65"/>
      <c r="T46" s="66"/>
    </row>
    <row r="47" spans="2:20" ht="22.5" customHeight="1" x14ac:dyDescent="0.2">
      <c r="B47" s="581" t="s">
        <v>29</v>
      </c>
      <c r="C47" s="581"/>
      <c r="D47" s="581"/>
      <c r="E47" s="581"/>
      <c r="F47" s="581"/>
      <c r="G47" s="581"/>
      <c r="H47" s="581"/>
      <c r="I47" s="581"/>
      <c r="J47" s="581"/>
      <c r="K47" s="581"/>
      <c r="L47" s="581"/>
      <c r="M47" s="581"/>
      <c r="N47" s="581"/>
      <c r="O47" s="581"/>
      <c r="P47" s="581"/>
      <c r="Q47" s="581"/>
      <c r="R47" s="581"/>
      <c r="S47" s="581"/>
      <c r="T47" s="581"/>
    </row>
    <row r="48" spans="2:20" customFormat="1" ht="25.5" customHeight="1" x14ac:dyDescent="0.25">
      <c r="B48" s="565" t="s">
        <v>130</v>
      </c>
      <c r="C48" s="566"/>
      <c r="D48" s="566"/>
      <c r="E48" s="566"/>
      <c r="F48" s="566"/>
      <c r="G48" s="566"/>
      <c r="H48" s="566"/>
      <c r="I48" s="566"/>
      <c r="J48" s="566"/>
      <c r="K48" s="566"/>
      <c r="L48" s="566"/>
      <c r="M48" s="566"/>
      <c r="N48" s="566"/>
      <c r="O48" s="566"/>
      <c r="P48" s="566"/>
      <c r="Q48" s="566"/>
      <c r="R48" s="566"/>
      <c r="S48" s="566"/>
      <c r="T48" s="567"/>
    </row>
    <row r="49" spans="2:20" customFormat="1" ht="34.5" customHeight="1" x14ac:dyDescent="0.25">
      <c r="B49" s="74" t="s">
        <v>30</v>
      </c>
      <c r="C49" s="565" t="s">
        <v>131</v>
      </c>
      <c r="D49" s="567"/>
      <c r="E49" s="565" t="s">
        <v>531</v>
      </c>
      <c r="F49" s="566"/>
      <c r="G49" s="566"/>
      <c r="H49" s="567"/>
      <c r="I49" s="565" t="s">
        <v>31</v>
      </c>
      <c r="J49" s="566"/>
      <c r="K49" s="566"/>
      <c r="L49" s="566"/>
      <c r="M49" s="566"/>
      <c r="N49" s="566"/>
      <c r="O49" s="566"/>
      <c r="P49" s="566"/>
      <c r="Q49" s="566"/>
      <c r="R49" s="567"/>
      <c r="S49" s="565" t="s">
        <v>32</v>
      </c>
      <c r="T49" s="567"/>
    </row>
    <row r="50" spans="2:20" customFormat="1" ht="408.6" customHeight="1" x14ac:dyDescent="0.25">
      <c r="B50" s="328" t="s">
        <v>33</v>
      </c>
      <c r="C50" s="219" t="s">
        <v>127</v>
      </c>
      <c r="D50" s="221"/>
      <c r="E50" s="219" t="s">
        <v>532</v>
      </c>
      <c r="F50" s="220"/>
      <c r="G50" s="220"/>
      <c r="H50" s="221"/>
      <c r="I50" s="320" t="s">
        <v>665</v>
      </c>
      <c r="J50" s="321"/>
      <c r="K50" s="321"/>
      <c r="L50" s="321"/>
      <c r="M50" s="321"/>
      <c r="N50" s="321"/>
      <c r="O50" s="321"/>
      <c r="P50" s="321"/>
      <c r="Q50" s="321"/>
      <c r="R50" s="322"/>
      <c r="S50" s="571">
        <v>1</v>
      </c>
      <c r="T50" s="572"/>
    </row>
    <row r="51" spans="2:20" s="105" customFormat="1" ht="344.45" customHeight="1" x14ac:dyDescent="0.25">
      <c r="B51" s="329"/>
      <c r="C51" s="222"/>
      <c r="D51" s="224"/>
      <c r="E51" s="222"/>
      <c r="F51" s="447"/>
      <c r="G51" s="447"/>
      <c r="H51" s="224"/>
      <c r="I51" s="568"/>
      <c r="J51" s="569"/>
      <c r="K51" s="569"/>
      <c r="L51" s="569"/>
      <c r="M51" s="569"/>
      <c r="N51" s="569"/>
      <c r="O51" s="569"/>
      <c r="P51" s="569"/>
      <c r="Q51" s="569"/>
      <c r="R51" s="570"/>
      <c r="S51" s="573"/>
      <c r="T51" s="574"/>
    </row>
    <row r="52" spans="2:20" s="105" customFormat="1" ht="162" customHeight="1" x14ac:dyDescent="0.25">
      <c r="B52" s="329"/>
      <c r="C52" s="222"/>
      <c r="D52" s="224"/>
      <c r="E52" s="225"/>
      <c r="F52" s="226"/>
      <c r="G52" s="226"/>
      <c r="H52" s="227"/>
      <c r="I52" s="323"/>
      <c r="J52" s="324"/>
      <c r="K52" s="324"/>
      <c r="L52" s="324"/>
      <c r="M52" s="324"/>
      <c r="N52" s="324"/>
      <c r="O52" s="324"/>
      <c r="P52" s="324"/>
      <c r="Q52" s="324"/>
      <c r="R52" s="325"/>
      <c r="S52" s="575"/>
      <c r="T52" s="576"/>
    </row>
    <row r="53" spans="2:20" customFormat="1" ht="69.599999999999994" customHeight="1" x14ac:dyDescent="0.25">
      <c r="B53" s="329"/>
      <c r="C53" s="222"/>
      <c r="D53" s="224"/>
      <c r="E53" s="310" t="s">
        <v>533</v>
      </c>
      <c r="F53" s="311"/>
      <c r="G53" s="311"/>
      <c r="H53" s="312"/>
      <c r="I53" s="237" t="s">
        <v>498</v>
      </c>
      <c r="J53" s="238"/>
      <c r="K53" s="238"/>
      <c r="L53" s="238"/>
      <c r="M53" s="238"/>
      <c r="N53" s="238"/>
      <c r="O53" s="238"/>
      <c r="P53" s="238"/>
      <c r="Q53" s="238"/>
      <c r="R53" s="239"/>
      <c r="S53" s="515">
        <v>1</v>
      </c>
      <c r="T53" s="516"/>
    </row>
    <row r="54" spans="2:20" customFormat="1" ht="78" customHeight="1" x14ac:dyDescent="0.25">
      <c r="B54" s="329"/>
      <c r="C54" s="222"/>
      <c r="D54" s="447"/>
      <c r="E54" s="341" t="s">
        <v>534</v>
      </c>
      <c r="F54" s="341"/>
      <c r="G54" s="341"/>
      <c r="H54" s="341"/>
      <c r="I54" s="577" t="s">
        <v>597</v>
      </c>
      <c r="J54" s="577"/>
      <c r="K54" s="577"/>
      <c r="L54" s="577"/>
      <c r="M54" s="577"/>
      <c r="N54" s="577"/>
      <c r="O54" s="577"/>
      <c r="P54" s="577"/>
      <c r="Q54" s="577"/>
      <c r="R54" s="577"/>
      <c r="S54" s="564">
        <v>1</v>
      </c>
      <c r="T54" s="564"/>
    </row>
    <row r="55" spans="2:20" s="105" customFormat="1" ht="227.45" customHeight="1" x14ac:dyDescent="0.25">
      <c r="B55" s="329"/>
      <c r="C55" s="222"/>
      <c r="D55" s="447"/>
      <c r="E55" s="316" t="s">
        <v>651</v>
      </c>
      <c r="F55" s="316"/>
      <c r="G55" s="316"/>
      <c r="H55" s="316"/>
      <c r="I55" s="517" t="s">
        <v>666</v>
      </c>
      <c r="J55" s="517"/>
      <c r="K55" s="517"/>
      <c r="L55" s="517"/>
      <c r="M55" s="517"/>
      <c r="N55" s="517"/>
      <c r="O55" s="517"/>
      <c r="P55" s="517"/>
      <c r="Q55" s="517"/>
      <c r="R55" s="517"/>
      <c r="S55" s="518">
        <v>0.6</v>
      </c>
      <c r="T55" s="519"/>
    </row>
    <row r="56" spans="2:20" customFormat="1" ht="51.6" customHeight="1" x14ac:dyDescent="0.25">
      <c r="B56" s="329"/>
      <c r="C56" s="222"/>
      <c r="D56" s="447"/>
      <c r="E56" s="341" t="s">
        <v>535</v>
      </c>
      <c r="F56" s="341"/>
      <c r="G56" s="341"/>
      <c r="H56" s="341"/>
      <c r="I56" s="577" t="s">
        <v>421</v>
      </c>
      <c r="J56" s="577"/>
      <c r="K56" s="577"/>
      <c r="L56" s="577"/>
      <c r="M56" s="577"/>
      <c r="N56" s="577"/>
      <c r="O56" s="577"/>
      <c r="P56" s="577"/>
      <c r="Q56" s="577"/>
      <c r="R56" s="577"/>
      <c r="S56" s="564">
        <v>1</v>
      </c>
      <c r="T56" s="564"/>
    </row>
    <row r="57" spans="2:20" customFormat="1" ht="73.900000000000006" customHeight="1" x14ac:dyDescent="0.25">
      <c r="B57" s="329"/>
      <c r="C57" s="222"/>
      <c r="D57" s="224"/>
      <c r="E57" s="310" t="s">
        <v>536</v>
      </c>
      <c r="F57" s="311"/>
      <c r="G57" s="311"/>
      <c r="H57" s="312"/>
      <c r="I57" s="237" t="s">
        <v>512</v>
      </c>
      <c r="J57" s="238"/>
      <c r="K57" s="238"/>
      <c r="L57" s="238"/>
      <c r="M57" s="238"/>
      <c r="N57" s="238"/>
      <c r="O57" s="238"/>
      <c r="P57" s="238"/>
      <c r="Q57" s="238"/>
      <c r="R57" s="239"/>
      <c r="S57" s="515">
        <v>1</v>
      </c>
      <c r="T57" s="516"/>
    </row>
    <row r="58" spans="2:20" customFormat="1" ht="76.150000000000006" customHeight="1" x14ac:dyDescent="0.25">
      <c r="B58" s="329"/>
      <c r="C58" s="222"/>
      <c r="D58" s="224"/>
      <c r="E58" s="310" t="s">
        <v>537</v>
      </c>
      <c r="F58" s="311"/>
      <c r="G58" s="311"/>
      <c r="H58" s="312"/>
      <c r="I58" s="237" t="s">
        <v>128</v>
      </c>
      <c r="J58" s="238"/>
      <c r="K58" s="238"/>
      <c r="L58" s="238"/>
      <c r="M58" s="238"/>
      <c r="N58" s="238"/>
      <c r="O58" s="238"/>
      <c r="P58" s="238"/>
      <c r="Q58" s="238"/>
      <c r="R58" s="239"/>
      <c r="S58" s="515">
        <v>1</v>
      </c>
      <c r="T58" s="516"/>
    </row>
    <row r="59" spans="2:20" customFormat="1" ht="101.45" customHeight="1" x14ac:dyDescent="0.25">
      <c r="B59" s="329"/>
      <c r="C59" s="222"/>
      <c r="D59" s="224"/>
      <c r="E59" s="310" t="s">
        <v>538</v>
      </c>
      <c r="F59" s="311"/>
      <c r="G59" s="311"/>
      <c r="H59" s="312"/>
      <c r="I59" s="237" t="s">
        <v>652</v>
      </c>
      <c r="J59" s="238"/>
      <c r="K59" s="238"/>
      <c r="L59" s="238"/>
      <c r="M59" s="238"/>
      <c r="N59" s="238"/>
      <c r="O59" s="238"/>
      <c r="P59" s="238"/>
      <c r="Q59" s="238"/>
      <c r="R59" s="239"/>
      <c r="S59" s="515">
        <v>1</v>
      </c>
      <c r="T59" s="516"/>
    </row>
    <row r="60" spans="2:20" customFormat="1" ht="44.45" customHeight="1" x14ac:dyDescent="0.25">
      <c r="B60" s="329"/>
      <c r="C60" s="222"/>
      <c r="D60" s="224"/>
      <c r="E60" s="310" t="s">
        <v>539</v>
      </c>
      <c r="F60" s="311"/>
      <c r="G60" s="311"/>
      <c r="H60" s="312"/>
      <c r="I60" s="237" t="s">
        <v>112</v>
      </c>
      <c r="J60" s="238"/>
      <c r="K60" s="238"/>
      <c r="L60" s="238"/>
      <c r="M60" s="238"/>
      <c r="N60" s="238"/>
      <c r="O60" s="238"/>
      <c r="P60" s="238"/>
      <c r="Q60" s="238"/>
      <c r="R60" s="239"/>
      <c r="S60" s="515">
        <v>1</v>
      </c>
      <c r="T60" s="516"/>
    </row>
    <row r="61" spans="2:20" customFormat="1" ht="55.9" customHeight="1" x14ac:dyDescent="0.25">
      <c r="B61" s="329"/>
      <c r="C61" s="222"/>
      <c r="D61" s="224"/>
      <c r="E61" s="310" t="s">
        <v>540</v>
      </c>
      <c r="F61" s="311"/>
      <c r="G61" s="311"/>
      <c r="H61" s="312"/>
      <c r="I61" s="237" t="s">
        <v>442</v>
      </c>
      <c r="J61" s="238"/>
      <c r="K61" s="238"/>
      <c r="L61" s="238"/>
      <c r="M61" s="238"/>
      <c r="N61" s="238"/>
      <c r="O61" s="238"/>
      <c r="P61" s="238"/>
      <c r="Q61" s="238"/>
      <c r="R61" s="239"/>
      <c r="S61" s="515">
        <v>1</v>
      </c>
      <c r="T61" s="516"/>
    </row>
    <row r="62" spans="2:20" customFormat="1" ht="79.900000000000006" customHeight="1" x14ac:dyDescent="0.25">
      <c r="B62" s="330"/>
      <c r="C62" s="225"/>
      <c r="D62" s="227"/>
      <c r="E62" s="310" t="s">
        <v>541</v>
      </c>
      <c r="F62" s="311"/>
      <c r="G62" s="311"/>
      <c r="H62" s="312"/>
      <c r="I62" s="237" t="s">
        <v>513</v>
      </c>
      <c r="J62" s="238"/>
      <c r="K62" s="238"/>
      <c r="L62" s="238"/>
      <c r="M62" s="238"/>
      <c r="N62" s="238"/>
      <c r="O62" s="238"/>
      <c r="P62" s="238"/>
      <c r="Q62" s="238"/>
      <c r="R62" s="239"/>
      <c r="S62" s="515">
        <v>1</v>
      </c>
      <c r="T62" s="516"/>
    </row>
    <row r="63" spans="2:20" customFormat="1" ht="409.15" customHeight="1" x14ac:dyDescent="0.25">
      <c r="B63" s="334" t="s">
        <v>34</v>
      </c>
      <c r="C63" s="219" t="s">
        <v>35</v>
      </c>
      <c r="D63" s="221"/>
      <c r="E63" s="219" t="s">
        <v>532</v>
      </c>
      <c r="F63" s="220"/>
      <c r="G63" s="220"/>
      <c r="H63" s="221"/>
      <c r="I63" s="320" t="s">
        <v>667</v>
      </c>
      <c r="J63" s="321"/>
      <c r="K63" s="321"/>
      <c r="L63" s="321"/>
      <c r="M63" s="321"/>
      <c r="N63" s="321"/>
      <c r="O63" s="321"/>
      <c r="P63" s="321"/>
      <c r="Q63" s="321"/>
      <c r="R63" s="322"/>
      <c r="S63" s="515">
        <v>1</v>
      </c>
      <c r="T63" s="516"/>
    </row>
    <row r="64" spans="2:20" s="105" customFormat="1" ht="211.15" customHeight="1" x14ac:dyDescent="0.25">
      <c r="B64" s="335"/>
      <c r="C64" s="222"/>
      <c r="D64" s="224"/>
      <c r="E64" s="225"/>
      <c r="F64" s="226"/>
      <c r="G64" s="226"/>
      <c r="H64" s="227"/>
      <c r="I64" s="323"/>
      <c r="J64" s="324"/>
      <c r="K64" s="324"/>
      <c r="L64" s="324"/>
      <c r="M64" s="324"/>
      <c r="N64" s="324"/>
      <c r="O64" s="324"/>
      <c r="P64" s="324"/>
      <c r="Q64" s="324"/>
      <c r="R64" s="325"/>
      <c r="S64" s="128"/>
      <c r="T64" s="129"/>
    </row>
    <row r="65" spans="2:23" customFormat="1" ht="111" customHeight="1" x14ac:dyDescent="0.25">
      <c r="B65" s="335"/>
      <c r="C65" s="222"/>
      <c r="D65" s="224"/>
      <c r="E65" s="310" t="s">
        <v>542</v>
      </c>
      <c r="F65" s="311"/>
      <c r="G65" s="311"/>
      <c r="H65" s="312"/>
      <c r="I65" s="237" t="s">
        <v>598</v>
      </c>
      <c r="J65" s="238"/>
      <c r="K65" s="238"/>
      <c r="L65" s="238"/>
      <c r="M65" s="238"/>
      <c r="N65" s="238"/>
      <c r="O65" s="238"/>
      <c r="P65" s="238"/>
      <c r="Q65" s="238"/>
      <c r="R65" s="239"/>
      <c r="S65" s="515">
        <v>1</v>
      </c>
      <c r="T65" s="516"/>
      <c r="W65" s="126"/>
    </row>
    <row r="66" spans="2:23" customFormat="1" ht="97.9" customHeight="1" x14ac:dyDescent="0.25">
      <c r="B66" s="335"/>
      <c r="C66" s="222"/>
      <c r="D66" s="224"/>
      <c r="E66" s="310" t="s">
        <v>543</v>
      </c>
      <c r="F66" s="311"/>
      <c r="G66" s="311"/>
      <c r="H66" s="312"/>
      <c r="I66" s="237" t="s">
        <v>653</v>
      </c>
      <c r="J66" s="238"/>
      <c r="K66" s="238"/>
      <c r="L66" s="238"/>
      <c r="M66" s="238"/>
      <c r="N66" s="238"/>
      <c r="O66" s="238"/>
      <c r="P66" s="238"/>
      <c r="Q66" s="238"/>
      <c r="R66" s="239"/>
      <c r="S66" s="515">
        <v>1</v>
      </c>
      <c r="T66" s="516"/>
    </row>
    <row r="67" spans="2:23" customFormat="1" ht="67.5" customHeight="1" x14ac:dyDescent="0.25">
      <c r="B67" s="335"/>
      <c r="C67" s="222"/>
      <c r="D67" s="224"/>
      <c r="E67" s="310" t="s">
        <v>544</v>
      </c>
      <c r="F67" s="311"/>
      <c r="G67" s="311"/>
      <c r="H67" s="312"/>
      <c r="I67" s="237" t="s">
        <v>602</v>
      </c>
      <c r="J67" s="238"/>
      <c r="K67" s="238"/>
      <c r="L67" s="238"/>
      <c r="M67" s="238"/>
      <c r="N67" s="238"/>
      <c r="O67" s="238"/>
      <c r="P67" s="238"/>
      <c r="Q67" s="238"/>
      <c r="R67" s="239"/>
      <c r="S67" s="515">
        <v>1</v>
      </c>
      <c r="T67" s="516"/>
    </row>
    <row r="68" spans="2:23" customFormat="1" ht="85.5" customHeight="1" x14ac:dyDescent="0.25">
      <c r="B68" s="335"/>
      <c r="C68" s="222"/>
      <c r="D68" s="224"/>
      <c r="E68" s="310" t="s">
        <v>545</v>
      </c>
      <c r="F68" s="311"/>
      <c r="G68" s="311"/>
      <c r="H68" s="312"/>
      <c r="I68" s="237" t="s">
        <v>507</v>
      </c>
      <c r="J68" s="238"/>
      <c r="K68" s="238"/>
      <c r="L68" s="238"/>
      <c r="M68" s="238"/>
      <c r="N68" s="238"/>
      <c r="O68" s="238"/>
      <c r="P68" s="238"/>
      <c r="Q68" s="238"/>
      <c r="R68" s="239"/>
      <c r="S68" s="515">
        <v>1</v>
      </c>
      <c r="T68" s="516"/>
    </row>
    <row r="69" spans="2:23" customFormat="1" ht="135.6" customHeight="1" x14ac:dyDescent="0.25">
      <c r="B69" s="335"/>
      <c r="C69" s="222"/>
      <c r="D69" s="224"/>
      <c r="E69" s="310" t="s">
        <v>546</v>
      </c>
      <c r="F69" s="311"/>
      <c r="G69" s="311"/>
      <c r="H69" s="312"/>
      <c r="I69" s="237" t="s">
        <v>603</v>
      </c>
      <c r="J69" s="238"/>
      <c r="K69" s="238"/>
      <c r="L69" s="238"/>
      <c r="M69" s="238"/>
      <c r="N69" s="238"/>
      <c r="O69" s="238"/>
      <c r="P69" s="238"/>
      <c r="Q69" s="238"/>
      <c r="R69" s="239"/>
      <c r="S69" s="515">
        <v>1</v>
      </c>
      <c r="T69" s="516"/>
    </row>
    <row r="70" spans="2:23" customFormat="1" ht="135.6" customHeight="1" x14ac:dyDescent="0.25">
      <c r="B70" s="335"/>
      <c r="C70" s="222"/>
      <c r="D70" s="224"/>
      <c r="E70" s="310" t="s">
        <v>547</v>
      </c>
      <c r="F70" s="311"/>
      <c r="G70" s="311"/>
      <c r="H70" s="312"/>
      <c r="I70" s="237" t="s">
        <v>508</v>
      </c>
      <c r="J70" s="238"/>
      <c r="K70" s="238"/>
      <c r="L70" s="238"/>
      <c r="M70" s="238"/>
      <c r="N70" s="238"/>
      <c r="O70" s="238"/>
      <c r="P70" s="238"/>
      <c r="Q70" s="238"/>
      <c r="R70" s="239"/>
      <c r="S70" s="515">
        <v>1</v>
      </c>
      <c r="T70" s="516"/>
    </row>
    <row r="71" spans="2:23" customFormat="1" ht="73.150000000000006" customHeight="1" x14ac:dyDescent="0.25">
      <c r="B71" s="335"/>
      <c r="C71" s="222"/>
      <c r="D71" s="224"/>
      <c r="E71" s="310" t="s">
        <v>548</v>
      </c>
      <c r="F71" s="311"/>
      <c r="G71" s="311"/>
      <c r="H71" s="312"/>
      <c r="I71" s="317" t="s">
        <v>490</v>
      </c>
      <c r="J71" s="318"/>
      <c r="K71" s="318"/>
      <c r="L71" s="318"/>
      <c r="M71" s="318"/>
      <c r="N71" s="318"/>
      <c r="O71" s="318"/>
      <c r="P71" s="318"/>
      <c r="Q71" s="318"/>
      <c r="R71" s="319"/>
      <c r="S71" s="515">
        <v>1</v>
      </c>
      <c r="T71" s="516"/>
    </row>
    <row r="72" spans="2:23" customFormat="1" ht="152.65" customHeight="1" x14ac:dyDescent="0.25">
      <c r="B72" s="335"/>
      <c r="C72" s="222"/>
      <c r="D72" s="224"/>
      <c r="E72" s="310" t="s">
        <v>549</v>
      </c>
      <c r="F72" s="311"/>
      <c r="G72" s="311"/>
      <c r="H72" s="312"/>
      <c r="I72" s="237" t="s">
        <v>491</v>
      </c>
      <c r="J72" s="238"/>
      <c r="K72" s="238"/>
      <c r="L72" s="238"/>
      <c r="M72" s="238"/>
      <c r="N72" s="238"/>
      <c r="O72" s="238"/>
      <c r="P72" s="238"/>
      <c r="Q72" s="238"/>
      <c r="R72" s="239"/>
      <c r="S72" s="515">
        <v>0.7</v>
      </c>
      <c r="T72" s="516"/>
    </row>
    <row r="73" spans="2:23" customFormat="1" ht="50.25" customHeight="1" x14ac:dyDescent="0.25">
      <c r="B73" s="335"/>
      <c r="C73" s="222"/>
      <c r="D73" s="224"/>
      <c r="E73" s="310" t="s">
        <v>550</v>
      </c>
      <c r="F73" s="311"/>
      <c r="G73" s="311"/>
      <c r="H73" s="312"/>
      <c r="I73" s="237" t="s">
        <v>129</v>
      </c>
      <c r="J73" s="238"/>
      <c r="K73" s="238"/>
      <c r="L73" s="238"/>
      <c r="M73" s="238"/>
      <c r="N73" s="238"/>
      <c r="O73" s="238"/>
      <c r="P73" s="238"/>
      <c r="Q73" s="238"/>
      <c r="R73" s="239"/>
      <c r="S73" s="515">
        <v>1</v>
      </c>
      <c r="T73" s="516"/>
    </row>
    <row r="74" spans="2:23" customFormat="1" ht="60" customHeight="1" x14ac:dyDescent="0.25">
      <c r="B74" s="336"/>
      <c r="C74" s="225"/>
      <c r="D74" s="227"/>
      <c r="E74" s="310" t="s">
        <v>551</v>
      </c>
      <c r="F74" s="311"/>
      <c r="G74" s="311"/>
      <c r="H74" s="312"/>
      <c r="I74" s="317" t="s">
        <v>514</v>
      </c>
      <c r="J74" s="318"/>
      <c r="K74" s="318"/>
      <c r="L74" s="318"/>
      <c r="M74" s="318"/>
      <c r="N74" s="318"/>
      <c r="O74" s="318"/>
      <c r="P74" s="318"/>
      <c r="Q74" s="318"/>
      <c r="R74" s="319"/>
      <c r="S74" s="515">
        <v>0.6</v>
      </c>
      <c r="T74" s="516"/>
    </row>
    <row r="75" spans="2:23" customFormat="1" ht="81.599999999999994" customHeight="1" x14ac:dyDescent="0.25">
      <c r="B75" s="328" t="s">
        <v>422</v>
      </c>
      <c r="C75" s="219" t="s">
        <v>423</v>
      </c>
      <c r="D75" s="221"/>
      <c r="E75" s="310" t="s">
        <v>552</v>
      </c>
      <c r="F75" s="311"/>
      <c r="G75" s="311"/>
      <c r="H75" s="312"/>
      <c r="I75" s="237" t="s">
        <v>424</v>
      </c>
      <c r="J75" s="238"/>
      <c r="K75" s="238"/>
      <c r="L75" s="238"/>
      <c r="M75" s="238"/>
      <c r="N75" s="238"/>
      <c r="O75" s="238"/>
      <c r="P75" s="238"/>
      <c r="Q75" s="238"/>
      <c r="R75" s="239"/>
      <c r="S75" s="515">
        <v>1</v>
      </c>
      <c r="T75" s="516"/>
    </row>
    <row r="76" spans="2:23" customFormat="1" ht="137.44999999999999" customHeight="1" x14ac:dyDescent="0.25">
      <c r="B76" s="329"/>
      <c r="C76" s="222"/>
      <c r="D76" s="224"/>
      <c r="E76" s="310" t="s">
        <v>553</v>
      </c>
      <c r="F76" s="311"/>
      <c r="G76" s="311"/>
      <c r="H76" s="312"/>
      <c r="I76" s="313" t="s">
        <v>599</v>
      </c>
      <c r="J76" s="314"/>
      <c r="K76" s="314"/>
      <c r="L76" s="314"/>
      <c r="M76" s="314"/>
      <c r="N76" s="314"/>
      <c r="O76" s="314"/>
      <c r="P76" s="314"/>
      <c r="Q76" s="314"/>
      <c r="R76" s="315"/>
      <c r="S76" s="571">
        <v>1</v>
      </c>
      <c r="T76" s="572"/>
    </row>
    <row r="77" spans="2:23" customFormat="1" ht="96" customHeight="1" x14ac:dyDescent="0.25">
      <c r="B77" s="330"/>
      <c r="C77" s="225"/>
      <c r="D77" s="227"/>
      <c r="E77" s="310" t="s">
        <v>553</v>
      </c>
      <c r="F77" s="311"/>
      <c r="G77" s="311"/>
      <c r="H77" s="312"/>
      <c r="I77" s="313" t="s">
        <v>600</v>
      </c>
      <c r="J77" s="314"/>
      <c r="K77" s="314"/>
      <c r="L77" s="314"/>
      <c r="M77" s="314"/>
      <c r="N77" s="314"/>
      <c r="O77" s="314"/>
      <c r="P77" s="314"/>
      <c r="Q77" s="314"/>
      <c r="R77" s="315"/>
      <c r="S77" s="575"/>
      <c r="T77" s="576"/>
    </row>
    <row r="78" spans="2:23" customFormat="1" ht="27" customHeight="1" x14ac:dyDescent="0.25">
      <c r="B78" s="265"/>
      <c r="C78" s="340"/>
      <c r="D78" s="340"/>
      <c r="E78" s="340"/>
      <c r="F78" s="340"/>
      <c r="G78" s="340"/>
      <c r="H78" s="340"/>
      <c r="I78" s="340"/>
      <c r="J78" s="340"/>
      <c r="K78" s="340"/>
      <c r="L78" s="340"/>
      <c r="M78" s="340"/>
      <c r="N78" s="340"/>
      <c r="O78" s="340"/>
      <c r="P78" s="340"/>
      <c r="Q78" s="340"/>
      <c r="R78" s="340"/>
      <c r="S78" s="340"/>
      <c r="T78" s="266"/>
    </row>
    <row r="79" spans="2:23" customFormat="1" ht="27.75" customHeight="1" x14ac:dyDescent="0.25">
      <c r="B79" s="331" t="s">
        <v>132</v>
      </c>
      <c r="C79" s="332"/>
      <c r="D79" s="332"/>
      <c r="E79" s="332"/>
      <c r="F79" s="332"/>
      <c r="G79" s="332"/>
      <c r="H79" s="332"/>
      <c r="I79" s="332"/>
      <c r="J79" s="332"/>
      <c r="K79" s="332"/>
      <c r="L79" s="332"/>
      <c r="M79" s="332"/>
      <c r="N79" s="332"/>
      <c r="O79" s="332"/>
      <c r="P79" s="332"/>
      <c r="Q79" s="332"/>
      <c r="R79" s="332"/>
      <c r="S79" s="332"/>
      <c r="T79" s="333"/>
    </row>
    <row r="80" spans="2:23" customFormat="1" ht="27.75" customHeight="1" x14ac:dyDescent="0.25">
      <c r="B80" s="107" t="s">
        <v>30</v>
      </c>
      <c r="C80" s="331" t="s">
        <v>133</v>
      </c>
      <c r="D80" s="333"/>
      <c r="E80" s="331" t="s">
        <v>554</v>
      </c>
      <c r="F80" s="332"/>
      <c r="G80" s="332"/>
      <c r="H80" s="332"/>
      <c r="I80" s="333"/>
      <c r="J80" s="331" t="s">
        <v>31</v>
      </c>
      <c r="K80" s="332"/>
      <c r="L80" s="332"/>
      <c r="M80" s="332"/>
      <c r="N80" s="332"/>
      <c r="O80" s="332"/>
      <c r="P80" s="332"/>
      <c r="Q80" s="332"/>
      <c r="R80" s="333"/>
      <c r="S80" s="331" t="s">
        <v>32</v>
      </c>
      <c r="T80" s="333"/>
    </row>
    <row r="81" spans="2:20" customFormat="1" ht="228.6" customHeight="1" x14ac:dyDescent="0.25">
      <c r="B81" s="328" t="s">
        <v>36</v>
      </c>
      <c r="C81" s="219" t="s">
        <v>37</v>
      </c>
      <c r="D81" s="221"/>
      <c r="E81" s="331" t="s">
        <v>555</v>
      </c>
      <c r="F81" s="332"/>
      <c r="G81" s="332"/>
      <c r="H81" s="332"/>
      <c r="I81" s="333"/>
      <c r="J81" s="267" t="s">
        <v>693</v>
      </c>
      <c r="K81" s="268"/>
      <c r="L81" s="268"/>
      <c r="M81" s="268"/>
      <c r="N81" s="268"/>
      <c r="O81" s="268"/>
      <c r="P81" s="268"/>
      <c r="Q81" s="268"/>
      <c r="R81" s="269"/>
      <c r="S81" s="515">
        <v>0.95</v>
      </c>
      <c r="T81" s="516"/>
    </row>
    <row r="82" spans="2:20" customFormat="1" ht="74.099999999999994" customHeight="1" x14ac:dyDescent="0.25">
      <c r="B82" s="329"/>
      <c r="C82" s="222"/>
      <c r="D82" s="224"/>
      <c r="E82" s="331" t="s">
        <v>556</v>
      </c>
      <c r="F82" s="332"/>
      <c r="G82" s="332"/>
      <c r="H82" s="332"/>
      <c r="I82" s="333"/>
      <c r="J82" s="267" t="s">
        <v>492</v>
      </c>
      <c r="K82" s="268"/>
      <c r="L82" s="268"/>
      <c r="M82" s="268"/>
      <c r="N82" s="268"/>
      <c r="O82" s="268"/>
      <c r="P82" s="268"/>
      <c r="Q82" s="268"/>
      <c r="R82" s="269"/>
      <c r="S82" s="515">
        <v>1</v>
      </c>
      <c r="T82" s="516"/>
    </row>
    <row r="83" spans="2:20" customFormat="1" ht="129.75" customHeight="1" x14ac:dyDescent="0.25">
      <c r="B83" s="329"/>
      <c r="C83" s="222"/>
      <c r="D83" s="224"/>
      <c r="E83" s="331" t="s">
        <v>557</v>
      </c>
      <c r="F83" s="332"/>
      <c r="G83" s="332"/>
      <c r="H83" s="332"/>
      <c r="I83" s="333"/>
      <c r="J83" s="267" t="s">
        <v>443</v>
      </c>
      <c r="K83" s="268"/>
      <c r="L83" s="268"/>
      <c r="M83" s="268"/>
      <c r="N83" s="268"/>
      <c r="O83" s="268"/>
      <c r="P83" s="268"/>
      <c r="Q83" s="268"/>
      <c r="R83" s="269"/>
      <c r="S83" s="515">
        <v>1</v>
      </c>
      <c r="T83" s="516"/>
    </row>
    <row r="84" spans="2:20" customFormat="1" ht="56.25" customHeight="1" x14ac:dyDescent="0.25">
      <c r="B84" s="329"/>
      <c r="C84" s="222"/>
      <c r="D84" s="224"/>
      <c r="E84" s="331" t="s">
        <v>558</v>
      </c>
      <c r="F84" s="332"/>
      <c r="G84" s="332"/>
      <c r="H84" s="332"/>
      <c r="I84" s="333"/>
      <c r="J84" s="267" t="s">
        <v>134</v>
      </c>
      <c r="K84" s="268"/>
      <c r="L84" s="268"/>
      <c r="M84" s="268"/>
      <c r="N84" s="268"/>
      <c r="O84" s="268"/>
      <c r="P84" s="268"/>
      <c r="Q84" s="268"/>
      <c r="R84" s="269"/>
      <c r="S84" s="515">
        <v>1</v>
      </c>
      <c r="T84" s="516"/>
    </row>
    <row r="85" spans="2:20" customFormat="1" ht="49.5" customHeight="1" x14ac:dyDescent="0.25">
      <c r="B85" s="329"/>
      <c r="C85" s="222"/>
      <c r="D85" s="224"/>
      <c r="E85" s="331" t="s">
        <v>559</v>
      </c>
      <c r="F85" s="332"/>
      <c r="G85" s="332"/>
      <c r="H85" s="332"/>
      <c r="I85" s="333"/>
      <c r="J85" s="267" t="s">
        <v>135</v>
      </c>
      <c r="K85" s="268"/>
      <c r="L85" s="268"/>
      <c r="M85" s="268"/>
      <c r="N85" s="268"/>
      <c r="O85" s="268"/>
      <c r="P85" s="268"/>
      <c r="Q85" s="268"/>
      <c r="R85" s="269"/>
      <c r="S85" s="515">
        <v>1</v>
      </c>
      <c r="T85" s="516"/>
    </row>
    <row r="86" spans="2:20" customFormat="1" ht="34.5" customHeight="1" x14ac:dyDescent="0.25">
      <c r="B86" s="329"/>
      <c r="C86" s="222"/>
      <c r="D86" s="224"/>
      <c r="E86" s="331" t="s">
        <v>560</v>
      </c>
      <c r="F86" s="332"/>
      <c r="G86" s="332"/>
      <c r="H86" s="332"/>
      <c r="I86" s="333"/>
      <c r="J86" s="267" t="s">
        <v>113</v>
      </c>
      <c r="K86" s="268"/>
      <c r="L86" s="268"/>
      <c r="M86" s="268"/>
      <c r="N86" s="268"/>
      <c r="O86" s="268"/>
      <c r="P86" s="268"/>
      <c r="Q86" s="268"/>
      <c r="R86" s="269"/>
      <c r="S86" s="515">
        <v>1</v>
      </c>
      <c r="T86" s="516"/>
    </row>
    <row r="87" spans="2:20" customFormat="1" ht="127.15" customHeight="1" x14ac:dyDescent="0.25">
      <c r="B87" s="329"/>
      <c r="C87" s="222"/>
      <c r="D87" s="224"/>
      <c r="E87" s="310" t="s">
        <v>561</v>
      </c>
      <c r="F87" s="311"/>
      <c r="G87" s="311"/>
      <c r="H87" s="311"/>
      <c r="I87" s="312"/>
      <c r="J87" s="237" t="s">
        <v>654</v>
      </c>
      <c r="K87" s="238"/>
      <c r="L87" s="238"/>
      <c r="M87" s="238"/>
      <c r="N87" s="238"/>
      <c r="O87" s="238"/>
      <c r="P87" s="238"/>
      <c r="Q87" s="238"/>
      <c r="R87" s="239"/>
      <c r="S87" s="515">
        <v>1</v>
      </c>
      <c r="T87" s="516"/>
    </row>
    <row r="88" spans="2:20" customFormat="1" ht="139.5" customHeight="1" x14ac:dyDescent="0.25">
      <c r="B88" s="330"/>
      <c r="C88" s="225"/>
      <c r="D88" s="227"/>
      <c r="E88" s="310" t="s">
        <v>562</v>
      </c>
      <c r="F88" s="311"/>
      <c r="G88" s="311"/>
      <c r="H88" s="311"/>
      <c r="I88" s="312"/>
      <c r="J88" s="237" t="s">
        <v>655</v>
      </c>
      <c r="K88" s="238"/>
      <c r="L88" s="238"/>
      <c r="M88" s="238"/>
      <c r="N88" s="238"/>
      <c r="O88" s="238"/>
      <c r="P88" s="238"/>
      <c r="Q88" s="238"/>
      <c r="R88" s="239"/>
      <c r="S88" s="515">
        <v>1</v>
      </c>
      <c r="T88" s="516"/>
    </row>
    <row r="89" spans="2:20" customFormat="1" ht="163.5" customHeight="1" x14ac:dyDescent="0.25">
      <c r="B89" s="334" t="s">
        <v>38</v>
      </c>
      <c r="C89" s="219" t="s">
        <v>39</v>
      </c>
      <c r="D89" s="221"/>
      <c r="E89" s="331" t="s">
        <v>563</v>
      </c>
      <c r="F89" s="332"/>
      <c r="G89" s="332"/>
      <c r="H89" s="332"/>
      <c r="I89" s="333"/>
      <c r="J89" s="267" t="s">
        <v>515</v>
      </c>
      <c r="K89" s="268"/>
      <c r="L89" s="268"/>
      <c r="M89" s="268"/>
      <c r="N89" s="268"/>
      <c r="O89" s="268"/>
      <c r="P89" s="268"/>
      <c r="Q89" s="268"/>
      <c r="R89" s="269"/>
      <c r="S89" s="515">
        <v>1</v>
      </c>
      <c r="T89" s="516"/>
    </row>
    <row r="90" spans="2:20" customFormat="1" ht="70.900000000000006" customHeight="1" x14ac:dyDescent="0.25">
      <c r="B90" s="335"/>
      <c r="C90" s="222"/>
      <c r="D90" s="224"/>
      <c r="E90" s="331" t="s">
        <v>564</v>
      </c>
      <c r="F90" s="332"/>
      <c r="G90" s="332"/>
      <c r="H90" s="332"/>
      <c r="I90" s="333"/>
      <c r="J90" s="267" t="s">
        <v>601</v>
      </c>
      <c r="K90" s="268"/>
      <c r="L90" s="268"/>
      <c r="M90" s="268"/>
      <c r="N90" s="268"/>
      <c r="O90" s="268"/>
      <c r="P90" s="268"/>
      <c r="Q90" s="268"/>
      <c r="R90" s="269"/>
      <c r="S90" s="515">
        <v>1</v>
      </c>
      <c r="T90" s="516"/>
    </row>
    <row r="91" spans="2:20" customFormat="1" ht="30" customHeight="1" x14ac:dyDescent="0.25">
      <c r="B91" s="336"/>
      <c r="C91" s="225"/>
      <c r="D91" s="227"/>
      <c r="E91" s="331" t="s">
        <v>558</v>
      </c>
      <c r="F91" s="332"/>
      <c r="G91" s="332"/>
      <c r="H91" s="332"/>
      <c r="I91" s="333"/>
      <c r="J91" s="267" t="s">
        <v>114</v>
      </c>
      <c r="K91" s="268"/>
      <c r="L91" s="268"/>
      <c r="M91" s="268"/>
      <c r="N91" s="268"/>
      <c r="O91" s="268"/>
      <c r="P91" s="268"/>
      <c r="Q91" s="268"/>
      <c r="R91" s="269"/>
      <c r="S91" s="515">
        <v>1</v>
      </c>
      <c r="T91" s="516"/>
    </row>
    <row r="92" spans="2:20" customFormat="1" ht="242.1" customHeight="1" x14ac:dyDescent="0.25">
      <c r="B92" s="328" t="s">
        <v>40</v>
      </c>
      <c r="C92" s="219" t="s">
        <v>41</v>
      </c>
      <c r="D92" s="221"/>
      <c r="E92" s="331" t="s">
        <v>563</v>
      </c>
      <c r="F92" s="332"/>
      <c r="G92" s="332"/>
      <c r="H92" s="332"/>
      <c r="I92" s="333"/>
      <c r="J92" s="237" t="s">
        <v>467</v>
      </c>
      <c r="K92" s="238"/>
      <c r="L92" s="238"/>
      <c r="M92" s="238"/>
      <c r="N92" s="238"/>
      <c r="O92" s="238"/>
      <c r="P92" s="238"/>
      <c r="Q92" s="238"/>
      <c r="R92" s="239"/>
      <c r="S92" s="515">
        <v>0.9</v>
      </c>
      <c r="T92" s="516"/>
    </row>
    <row r="93" spans="2:20" customFormat="1" ht="27.75" customHeight="1" x14ac:dyDescent="0.25">
      <c r="B93" s="329"/>
      <c r="C93" s="222"/>
      <c r="D93" s="224"/>
      <c r="E93" s="331" t="s">
        <v>556</v>
      </c>
      <c r="F93" s="332"/>
      <c r="G93" s="332"/>
      <c r="H93" s="332"/>
      <c r="I93" s="333"/>
      <c r="J93" s="267" t="s">
        <v>450</v>
      </c>
      <c r="K93" s="268"/>
      <c r="L93" s="268"/>
      <c r="M93" s="268"/>
      <c r="N93" s="268"/>
      <c r="O93" s="268"/>
      <c r="P93" s="268"/>
      <c r="Q93" s="268"/>
      <c r="R93" s="269"/>
      <c r="S93" s="515">
        <v>1</v>
      </c>
      <c r="T93" s="516"/>
    </row>
    <row r="94" spans="2:20" customFormat="1" ht="145.15" customHeight="1" x14ac:dyDescent="0.25">
      <c r="B94" s="329"/>
      <c r="C94" s="222"/>
      <c r="D94" s="224"/>
      <c r="E94" s="331" t="s">
        <v>565</v>
      </c>
      <c r="F94" s="332"/>
      <c r="G94" s="332"/>
      <c r="H94" s="332"/>
      <c r="I94" s="333"/>
      <c r="J94" s="237" t="s">
        <v>656</v>
      </c>
      <c r="K94" s="238"/>
      <c r="L94" s="238"/>
      <c r="M94" s="238"/>
      <c r="N94" s="238"/>
      <c r="O94" s="238"/>
      <c r="P94" s="238"/>
      <c r="Q94" s="238"/>
      <c r="R94" s="239"/>
      <c r="S94" s="515">
        <v>0.83</v>
      </c>
      <c r="T94" s="516"/>
    </row>
    <row r="95" spans="2:20" customFormat="1" ht="39" customHeight="1" x14ac:dyDescent="0.25">
      <c r="B95" s="329"/>
      <c r="C95" s="222"/>
      <c r="D95" s="224"/>
      <c r="E95" s="331" t="s">
        <v>566</v>
      </c>
      <c r="F95" s="332"/>
      <c r="G95" s="332"/>
      <c r="H95" s="332"/>
      <c r="I95" s="333"/>
      <c r="J95" s="267" t="s">
        <v>468</v>
      </c>
      <c r="K95" s="268"/>
      <c r="L95" s="268"/>
      <c r="M95" s="268"/>
      <c r="N95" s="268"/>
      <c r="O95" s="268"/>
      <c r="P95" s="268"/>
      <c r="Q95" s="268"/>
      <c r="R95" s="269"/>
      <c r="S95" s="515">
        <v>1</v>
      </c>
      <c r="T95" s="516"/>
    </row>
    <row r="96" spans="2:20" customFormat="1" ht="36.6" customHeight="1" x14ac:dyDescent="0.25">
      <c r="B96" s="329"/>
      <c r="C96" s="222"/>
      <c r="D96" s="224"/>
      <c r="E96" s="331" t="s">
        <v>558</v>
      </c>
      <c r="F96" s="332"/>
      <c r="G96" s="332"/>
      <c r="H96" s="332"/>
      <c r="I96" s="333"/>
      <c r="J96" s="267" t="s">
        <v>459</v>
      </c>
      <c r="K96" s="268"/>
      <c r="L96" s="268"/>
      <c r="M96" s="268"/>
      <c r="N96" s="268"/>
      <c r="O96" s="268"/>
      <c r="P96" s="268"/>
      <c r="Q96" s="268"/>
      <c r="R96" s="269"/>
      <c r="S96" s="515">
        <v>1</v>
      </c>
      <c r="T96" s="516"/>
    </row>
    <row r="97" spans="2:20" customFormat="1" ht="51" customHeight="1" x14ac:dyDescent="0.25">
      <c r="B97" s="329"/>
      <c r="C97" s="222"/>
      <c r="D97" s="224"/>
      <c r="E97" s="331" t="s">
        <v>559</v>
      </c>
      <c r="F97" s="332"/>
      <c r="G97" s="332"/>
      <c r="H97" s="332"/>
      <c r="I97" s="333"/>
      <c r="J97" s="267" t="s">
        <v>115</v>
      </c>
      <c r="K97" s="268"/>
      <c r="L97" s="268"/>
      <c r="M97" s="268"/>
      <c r="N97" s="268"/>
      <c r="O97" s="268"/>
      <c r="P97" s="268"/>
      <c r="Q97" s="268"/>
      <c r="R97" s="269"/>
      <c r="S97" s="515">
        <v>1</v>
      </c>
      <c r="T97" s="516"/>
    </row>
    <row r="98" spans="2:20" customFormat="1" ht="49.15" customHeight="1" x14ac:dyDescent="0.25">
      <c r="B98" s="329"/>
      <c r="C98" s="222"/>
      <c r="D98" s="224"/>
      <c r="E98" s="331" t="s">
        <v>560</v>
      </c>
      <c r="F98" s="332"/>
      <c r="G98" s="332"/>
      <c r="H98" s="332"/>
      <c r="I98" s="333"/>
      <c r="J98" s="267" t="s">
        <v>469</v>
      </c>
      <c r="K98" s="268"/>
      <c r="L98" s="268"/>
      <c r="M98" s="268"/>
      <c r="N98" s="268"/>
      <c r="O98" s="268"/>
      <c r="P98" s="268"/>
      <c r="Q98" s="268"/>
      <c r="R98" s="269"/>
      <c r="S98" s="515">
        <v>1</v>
      </c>
      <c r="T98" s="516"/>
    </row>
    <row r="99" spans="2:20" customFormat="1" ht="49.15" customHeight="1" x14ac:dyDescent="0.25">
      <c r="B99" s="329"/>
      <c r="C99" s="222"/>
      <c r="D99" s="224"/>
      <c r="E99" s="331" t="s">
        <v>567</v>
      </c>
      <c r="F99" s="332"/>
      <c r="G99" s="332"/>
      <c r="H99" s="332"/>
      <c r="I99" s="333"/>
      <c r="J99" s="267" t="s">
        <v>470</v>
      </c>
      <c r="K99" s="268"/>
      <c r="L99" s="268"/>
      <c r="M99" s="268"/>
      <c r="N99" s="268"/>
      <c r="O99" s="268"/>
      <c r="P99" s="268"/>
      <c r="Q99" s="268"/>
      <c r="R99" s="269"/>
      <c r="S99" s="515">
        <v>1</v>
      </c>
      <c r="T99" s="516"/>
    </row>
    <row r="100" spans="2:20" customFormat="1" ht="49.15" customHeight="1" x14ac:dyDescent="0.25">
      <c r="B100" s="330"/>
      <c r="C100" s="225"/>
      <c r="D100" s="227"/>
      <c r="E100" s="331" t="s">
        <v>568</v>
      </c>
      <c r="F100" s="332"/>
      <c r="G100" s="332"/>
      <c r="H100" s="332"/>
      <c r="I100" s="333"/>
      <c r="J100" s="267" t="s">
        <v>471</v>
      </c>
      <c r="K100" s="268"/>
      <c r="L100" s="268"/>
      <c r="M100" s="268"/>
      <c r="N100" s="268"/>
      <c r="O100" s="268"/>
      <c r="P100" s="268"/>
      <c r="Q100" s="268"/>
      <c r="R100" s="269"/>
      <c r="S100" s="515">
        <v>1</v>
      </c>
      <c r="T100" s="516"/>
    </row>
    <row r="101" spans="2:20" ht="17.25" customHeight="1" x14ac:dyDescent="0.2">
      <c r="B101" s="600"/>
      <c r="C101" s="601"/>
      <c r="D101" s="601"/>
      <c r="E101" s="601"/>
      <c r="F101" s="601"/>
      <c r="G101" s="601"/>
      <c r="H101" s="601"/>
      <c r="I101" s="601"/>
      <c r="J101" s="601"/>
      <c r="K101" s="601"/>
      <c r="L101" s="601"/>
      <c r="M101" s="601"/>
      <c r="N101" s="601"/>
      <c r="O101" s="601"/>
      <c r="P101" s="601"/>
      <c r="Q101" s="601"/>
      <c r="R101" s="601"/>
      <c r="S101" s="601"/>
      <c r="T101" s="602"/>
    </row>
    <row r="102" spans="2:20" ht="28.5" customHeight="1" x14ac:dyDescent="0.2">
      <c r="B102" s="326" t="s">
        <v>30</v>
      </c>
      <c r="C102" s="327"/>
      <c r="D102" s="606" t="s">
        <v>569</v>
      </c>
      <c r="E102" s="607"/>
      <c r="F102" s="607"/>
      <c r="G102" s="607"/>
      <c r="H102" s="607"/>
      <c r="I102" s="607"/>
      <c r="J102" s="608"/>
      <c r="K102" s="606" t="s">
        <v>420</v>
      </c>
      <c r="L102" s="607"/>
      <c r="M102" s="607"/>
      <c r="N102" s="607"/>
      <c r="O102" s="607"/>
      <c r="P102" s="607"/>
      <c r="Q102" s="607"/>
      <c r="R102" s="608"/>
      <c r="S102" s="511" t="s">
        <v>4</v>
      </c>
      <c r="T102" s="513"/>
    </row>
    <row r="103" spans="2:20" ht="114.6" customHeight="1" x14ac:dyDescent="0.2">
      <c r="B103" s="252" t="s">
        <v>871</v>
      </c>
      <c r="C103" s="253"/>
      <c r="D103" s="254" t="s">
        <v>1039</v>
      </c>
      <c r="E103" s="255"/>
      <c r="F103" s="255"/>
      <c r="G103" s="255"/>
      <c r="H103" s="255"/>
      <c r="I103" s="255"/>
      <c r="J103" s="256"/>
      <c r="K103" s="257" t="s">
        <v>751</v>
      </c>
      <c r="L103" s="258"/>
      <c r="M103" s="258"/>
      <c r="N103" s="258"/>
      <c r="O103" s="258"/>
      <c r="P103" s="258"/>
      <c r="Q103" s="258"/>
      <c r="R103" s="259"/>
      <c r="S103" s="260">
        <v>43950</v>
      </c>
      <c r="T103" s="261"/>
    </row>
    <row r="104" spans="2:20" ht="73.150000000000006" customHeight="1" x14ac:dyDescent="0.2">
      <c r="B104" s="252" t="s">
        <v>804</v>
      </c>
      <c r="C104" s="253"/>
      <c r="D104" s="254" t="s">
        <v>1040</v>
      </c>
      <c r="E104" s="255"/>
      <c r="F104" s="255"/>
      <c r="G104" s="255"/>
      <c r="H104" s="255"/>
      <c r="I104" s="255"/>
      <c r="J104" s="256"/>
      <c r="K104" s="257" t="s">
        <v>751</v>
      </c>
      <c r="L104" s="258"/>
      <c r="M104" s="258"/>
      <c r="N104" s="258"/>
      <c r="O104" s="258"/>
      <c r="P104" s="258"/>
      <c r="Q104" s="258"/>
      <c r="R104" s="259"/>
      <c r="S104" s="260" t="s">
        <v>1041</v>
      </c>
      <c r="T104" s="261"/>
    </row>
    <row r="105" spans="2:20" ht="72" customHeight="1" x14ac:dyDescent="0.2">
      <c r="B105" s="252" t="s">
        <v>804</v>
      </c>
      <c r="C105" s="253"/>
      <c r="D105" s="254" t="s">
        <v>1042</v>
      </c>
      <c r="E105" s="255"/>
      <c r="F105" s="255"/>
      <c r="G105" s="255"/>
      <c r="H105" s="255"/>
      <c r="I105" s="255"/>
      <c r="J105" s="256"/>
      <c r="K105" s="257" t="s">
        <v>751</v>
      </c>
      <c r="L105" s="258"/>
      <c r="M105" s="258"/>
      <c r="N105" s="258"/>
      <c r="O105" s="258"/>
      <c r="P105" s="258"/>
      <c r="Q105" s="258"/>
      <c r="R105" s="259"/>
      <c r="S105" s="260">
        <v>43951</v>
      </c>
      <c r="T105" s="261"/>
    </row>
    <row r="106" spans="2:20" ht="117.6" customHeight="1" x14ac:dyDescent="0.2">
      <c r="B106" s="252" t="s">
        <v>811</v>
      </c>
      <c r="C106" s="253"/>
      <c r="D106" s="254" t="s">
        <v>1039</v>
      </c>
      <c r="E106" s="255"/>
      <c r="F106" s="255"/>
      <c r="G106" s="255"/>
      <c r="H106" s="255"/>
      <c r="I106" s="255"/>
      <c r="J106" s="256"/>
      <c r="K106" s="257" t="s">
        <v>751</v>
      </c>
      <c r="L106" s="258"/>
      <c r="M106" s="258"/>
      <c r="N106" s="258"/>
      <c r="O106" s="258"/>
      <c r="P106" s="258"/>
      <c r="Q106" s="258"/>
      <c r="R106" s="259"/>
      <c r="S106" s="260">
        <v>43951</v>
      </c>
      <c r="T106" s="261"/>
    </row>
    <row r="107" spans="2:20" ht="51" customHeight="1" x14ac:dyDescent="0.2">
      <c r="B107" s="252" t="s">
        <v>803</v>
      </c>
      <c r="C107" s="253"/>
      <c r="D107" s="254" t="s">
        <v>1043</v>
      </c>
      <c r="E107" s="255"/>
      <c r="F107" s="255"/>
      <c r="G107" s="255"/>
      <c r="H107" s="255"/>
      <c r="I107" s="255"/>
      <c r="J107" s="256"/>
      <c r="K107" s="257" t="s">
        <v>751</v>
      </c>
      <c r="L107" s="258"/>
      <c r="M107" s="258"/>
      <c r="N107" s="258"/>
      <c r="O107" s="258"/>
      <c r="P107" s="258"/>
      <c r="Q107" s="258"/>
      <c r="R107" s="259"/>
      <c r="S107" s="260" t="s">
        <v>1044</v>
      </c>
      <c r="T107" s="261"/>
    </row>
    <row r="108" spans="2:20" ht="77.45" customHeight="1" x14ac:dyDescent="0.2">
      <c r="B108" s="252" t="s">
        <v>803</v>
      </c>
      <c r="C108" s="253"/>
      <c r="D108" s="254" t="s">
        <v>1045</v>
      </c>
      <c r="E108" s="255"/>
      <c r="F108" s="255"/>
      <c r="G108" s="255"/>
      <c r="H108" s="255"/>
      <c r="I108" s="255"/>
      <c r="J108" s="256"/>
      <c r="K108" s="257" t="s">
        <v>751</v>
      </c>
      <c r="L108" s="258"/>
      <c r="M108" s="258"/>
      <c r="N108" s="258"/>
      <c r="O108" s="258"/>
      <c r="P108" s="258"/>
      <c r="Q108" s="258"/>
      <c r="R108" s="259"/>
      <c r="S108" s="260">
        <v>43953</v>
      </c>
      <c r="T108" s="261"/>
    </row>
    <row r="109" spans="2:20" ht="51" customHeight="1" x14ac:dyDescent="0.2">
      <c r="B109" s="252" t="s">
        <v>803</v>
      </c>
      <c r="C109" s="253"/>
      <c r="D109" s="254" t="s">
        <v>1046</v>
      </c>
      <c r="E109" s="255"/>
      <c r="F109" s="255"/>
      <c r="G109" s="255"/>
      <c r="H109" s="255"/>
      <c r="I109" s="255"/>
      <c r="J109" s="256"/>
      <c r="K109" s="257" t="s">
        <v>751</v>
      </c>
      <c r="L109" s="258"/>
      <c r="M109" s="258"/>
      <c r="N109" s="258"/>
      <c r="O109" s="258"/>
      <c r="P109" s="258"/>
      <c r="Q109" s="258"/>
      <c r="R109" s="259"/>
      <c r="S109" s="260">
        <v>43955</v>
      </c>
      <c r="T109" s="261">
        <v>43955</v>
      </c>
    </row>
    <row r="110" spans="2:20" ht="47.45" customHeight="1" x14ac:dyDescent="0.2">
      <c r="B110" s="252" t="s">
        <v>803</v>
      </c>
      <c r="C110" s="253"/>
      <c r="D110" s="254" t="s">
        <v>1047</v>
      </c>
      <c r="E110" s="255"/>
      <c r="F110" s="255"/>
      <c r="G110" s="255"/>
      <c r="H110" s="255"/>
      <c r="I110" s="255"/>
      <c r="J110" s="256"/>
      <c r="K110" s="257" t="s">
        <v>751</v>
      </c>
      <c r="L110" s="258"/>
      <c r="M110" s="258"/>
      <c r="N110" s="258"/>
      <c r="O110" s="258"/>
      <c r="P110" s="258"/>
      <c r="Q110" s="258"/>
      <c r="R110" s="259"/>
      <c r="S110" s="260">
        <v>43955</v>
      </c>
      <c r="T110" s="261">
        <v>43955</v>
      </c>
    </row>
    <row r="111" spans="2:20" ht="43.15" customHeight="1" x14ac:dyDescent="0.2">
      <c r="B111" s="252" t="s">
        <v>804</v>
      </c>
      <c r="C111" s="253"/>
      <c r="D111" s="254" t="s">
        <v>1048</v>
      </c>
      <c r="E111" s="255"/>
      <c r="F111" s="255"/>
      <c r="G111" s="255"/>
      <c r="H111" s="255"/>
      <c r="I111" s="255"/>
      <c r="J111" s="256"/>
      <c r="K111" s="257" t="s">
        <v>751</v>
      </c>
      <c r="L111" s="258"/>
      <c r="M111" s="258"/>
      <c r="N111" s="258"/>
      <c r="O111" s="258"/>
      <c r="P111" s="258"/>
      <c r="Q111" s="258"/>
      <c r="R111" s="259"/>
      <c r="S111" s="260">
        <v>43955</v>
      </c>
      <c r="T111" s="261">
        <v>43955</v>
      </c>
    </row>
    <row r="112" spans="2:20" ht="75" customHeight="1" x14ac:dyDescent="0.2">
      <c r="B112" s="252" t="s">
        <v>804</v>
      </c>
      <c r="C112" s="253"/>
      <c r="D112" s="254" t="s">
        <v>1049</v>
      </c>
      <c r="E112" s="255"/>
      <c r="F112" s="255"/>
      <c r="G112" s="255"/>
      <c r="H112" s="255"/>
      <c r="I112" s="255"/>
      <c r="J112" s="256"/>
      <c r="K112" s="257" t="s">
        <v>751</v>
      </c>
      <c r="L112" s="258"/>
      <c r="M112" s="258"/>
      <c r="N112" s="258"/>
      <c r="O112" s="258"/>
      <c r="P112" s="258"/>
      <c r="Q112" s="258"/>
      <c r="R112" s="259"/>
      <c r="S112" s="260" t="s">
        <v>1050</v>
      </c>
      <c r="T112" s="261"/>
    </row>
    <row r="113" spans="1:20" ht="45.6" customHeight="1" x14ac:dyDescent="0.2">
      <c r="B113" s="252" t="s">
        <v>803</v>
      </c>
      <c r="C113" s="253"/>
      <c r="D113" s="254" t="s">
        <v>1051</v>
      </c>
      <c r="E113" s="255"/>
      <c r="F113" s="255"/>
      <c r="G113" s="255"/>
      <c r="H113" s="255"/>
      <c r="I113" s="255"/>
      <c r="J113" s="256"/>
      <c r="K113" s="257" t="s">
        <v>751</v>
      </c>
      <c r="L113" s="258"/>
      <c r="M113" s="258"/>
      <c r="N113" s="258"/>
      <c r="O113" s="258"/>
      <c r="P113" s="258"/>
      <c r="Q113" s="258"/>
      <c r="R113" s="259"/>
      <c r="S113" s="260" t="s">
        <v>1052</v>
      </c>
      <c r="T113" s="261"/>
    </row>
    <row r="114" spans="1:20" ht="65.45" customHeight="1" x14ac:dyDescent="0.2">
      <c r="B114" s="252" t="s">
        <v>811</v>
      </c>
      <c r="C114" s="253"/>
      <c r="D114" s="254" t="s">
        <v>1054</v>
      </c>
      <c r="E114" s="255"/>
      <c r="F114" s="255"/>
      <c r="G114" s="255"/>
      <c r="H114" s="255"/>
      <c r="I114" s="255"/>
      <c r="J114" s="256"/>
      <c r="K114" s="257" t="s">
        <v>751</v>
      </c>
      <c r="L114" s="258"/>
      <c r="M114" s="258"/>
      <c r="N114" s="258"/>
      <c r="O114" s="258"/>
      <c r="P114" s="258"/>
      <c r="Q114" s="258"/>
      <c r="R114" s="259"/>
      <c r="S114" s="260">
        <v>43957</v>
      </c>
      <c r="T114" s="261"/>
    </row>
    <row r="115" spans="1:20" ht="40.9" customHeight="1" x14ac:dyDescent="0.2">
      <c r="B115" s="252" t="s">
        <v>803</v>
      </c>
      <c r="C115" s="253"/>
      <c r="D115" s="254" t="s">
        <v>1053</v>
      </c>
      <c r="E115" s="255"/>
      <c r="F115" s="255"/>
      <c r="G115" s="255"/>
      <c r="H115" s="255"/>
      <c r="I115" s="255"/>
      <c r="J115" s="256"/>
      <c r="K115" s="257" t="s">
        <v>751</v>
      </c>
      <c r="L115" s="258"/>
      <c r="M115" s="258"/>
      <c r="N115" s="258"/>
      <c r="O115" s="258"/>
      <c r="P115" s="258"/>
      <c r="Q115" s="258"/>
      <c r="R115" s="259"/>
      <c r="S115" s="260">
        <v>43957</v>
      </c>
      <c r="T115" s="261"/>
    </row>
    <row r="116" spans="1:20" ht="25.9" customHeight="1" x14ac:dyDescent="0.2">
      <c r="A116" s="2"/>
      <c r="B116" s="603" t="s">
        <v>42</v>
      </c>
      <c r="C116" s="604"/>
      <c r="D116" s="604"/>
      <c r="E116" s="604"/>
      <c r="F116" s="604"/>
      <c r="G116" s="604"/>
      <c r="H116" s="604"/>
      <c r="I116" s="604"/>
      <c r="J116" s="604"/>
      <c r="K116" s="604"/>
      <c r="L116" s="604"/>
      <c r="M116" s="604"/>
      <c r="N116" s="604"/>
      <c r="O116" s="604"/>
      <c r="P116" s="604"/>
      <c r="Q116" s="604"/>
      <c r="R116" s="604"/>
      <c r="S116" s="604"/>
      <c r="T116" s="605"/>
    </row>
    <row r="117" spans="1:20" ht="24.6" customHeight="1" x14ac:dyDescent="0.2">
      <c r="A117" s="2"/>
      <c r="B117" s="511" t="s">
        <v>43</v>
      </c>
      <c r="C117" s="512"/>
      <c r="D117" s="512"/>
      <c r="E117" s="513"/>
      <c r="F117" s="134" t="s">
        <v>30</v>
      </c>
      <c r="G117" s="511" t="s">
        <v>44</v>
      </c>
      <c r="H117" s="512"/>
      <c r="I117" s="512"/>
      <c r="J117" s="512"/>
      <c r="K117" s="512"/>
      <c r="L117" s="512"/>
      <c r="M117" s="512"/>
      <c r="N117" s="512"/>
      <c r="O117" s="512"/>
      <c r="P117" s="512"/>
      <c r="Q117" s="512"/>
      <c r="R117" s="513"/>
      <c r="S117" s="511" t="s">
        <v>4</v>
      </c>
      <c r="T117" s="513"/>
    </row>
    <row r="118" spans="1:20" ht="37.9" customHeight="1" x14ac:dyDescent="0.2">
      <c r="A118" s="2"/>
      <c r="B118" s="228" t="s">
        <v>752</v>
      </c>
      <c r="C118" s="228"/>
      <c r="D118" s="228"/>
      <c r="E118" s="228"/>
      <c r="F118" s="191">
        <v>1</v>
      </c>
      <c r="G118" s="240" t="s">
        <v>1067</v>
      </c>
      <c r="H118" s="240"/>
      <c r="I118" s="240"/>
      <c r="J118" s="240"/>
      <c r="K118" s="240"/>
      <c r="L118" s="240"/>
      <c r="M118" s="240"/>
      <c r="N118" s="240"/>
      <c r="O118" s="240"/>
      <c r="P118" s="240"/>
      <c r="Q118" s="240"/>
      <c r="R118" s="240"/>
      <c r="S118" s="262">
        <v>43953</v>
      </c>
      <c r="T118" s="262"/>
    </row>
    <row r="119" spans="1:20" ht="37.9" customHeight="1" x14ac:dyDescent="0.2">
      <c r="A119" s="2"/>
      <c r="B119" s="228" t="s">
        <v>759</v>
      </c>
      <c r="C119" s="228"/>
      <c r="D119" s="228"/>
      <c r="E119" s="228"/>
      <c r="F119" s="191">
        <v>1</v>
      </c>
      <c r="G119" s="240" t="s">
        <v>1068</v>
      </c>
      <c r="H119" s="240"/>
      <c r="I119" s="240"/>
      <c r="J119" s="240"/>
      <c r="K119" s="240"/>
      <c r="L119" s="240"/>
      <c r="M119" s="240"/>
      <c r="N119" s="240"/>
      <c r="O119" s="240"/>
      <c r="P119" s="240"/>
      <c r="Q119" s="240"/>
      <c r="R119" s="240"/>
      <c r="S119" s="262">
        <v>43953</v>
      </c>
      <c r="T119" s="262"/>
    </row>
    <row r="120" spans="1:20" ht="37.9" customHeight="1" x14ac:dyDescent="0.2">
      <c r="A120" s="2"/>
      <c r="B120" s="228" t="s">
        <v>760</v>
      </c>
      <c r="C120" s="228"/>
      <c r="D120" s="228"/>
      <c r="E120" s="228"/>
      <c r="F120" s="191" t="s">
        <v>38</v>
      </c>
      <c r="G120" s="240" t="s">
        <v>1069</v>
      </c>
      <c r="H120" s="240"/>
      <c r="I120" s="240"/>
      <c r="J120" s="240"/>
      <c r="K120" s="240"/>
      <c r="L120" s="240"/>
      <c r="M120" s="240"/>
      <c r="N120" s="240"/>
      <c r="O120" s="240"/>
      <c r="P120" s="240"/>
      <c r="Q120" s="240"/>
      <c r="R120" s="240"/>
      <c r="S120" s="262">
        <v>43956</v>
      </c>
      <c r="T120" s="262"/>
    </row>
    <row r="121" spans="1:20" ht="37.9" customHeight="1" x14ac:dyDescent="0.2">
      <c r="A121" s="2"/>
      <c r="B121" s="228"/>
      <c r="C121" s="228"/>
      <c r="D121" s="228"/>
      <c r="E121" s="228"/>
      <c r="F121" s="191">
        <v>4</v>
      </c>
      <c r="G121" s="240" t="s">
        <v>1070</v>
      </c>
      <c r="H121" s="240"/>
      <c r="I121" s="240"/>
      <c r="J121" s="240"/>
      <c r="K121" s="240"/>
      <c r="L121" s="240"/>
      <c r="M121" s="240"/>
      <c r="N121" s="240"/>
      <c r="O121" s="240"/>
      <c r="P121" s="240"/>
      <c r="Q121" s="240"/>
      <c r="R121" s="240"/>
      <c r="S121" s="262">
        <v>43957</v>
      </c>
      <c r="T121" s="262"/>
    </row>
    <row r="122" spans="1:20" ht="37.9" customHeight="1" x14ac:dyDescent="0.2">
      <c r="A122" s="2"/>
      <c r="B122" s="228" t="s">
        <v>1071</v>
      </c>
      <c r="C122" s="228"/>
      <c r="D122" s="228"/>
      <c r="E122" s="228"/>
      <c r="F122" s="191" t="s">
        <v>34</v>
      </c>
      <c r="G122" s="240" t="s">
        <v>1072</v>
      </c>
      <c r="H122" s="240"/>
      <c r="I122" s="240"/>
      <c r="J122" s="240"/>
      <c r="K122" s="240"/>
      <c r="L122" s="240"/>
      <c r="M122" s="240"/>
      <c r="N122" s="240"/>
      <c r="O122" s="240"/>
      <c r="P122" s="240"/>
      <c r="Q122" s="240"/>
      <c r="R122" s="240"/>
      <c r="S122" s="262">
        <v>43951</v>
      </c>
      <c r="T122" s="262"/>
    </row>
    <row r="123" spans="1:20" ht="37.9" customHeight="1" x14ac:dyDescent="0.2">
      <c r="A123" s="2"/>
      <c r="B123" s="228"/>
      <c r="C123" s="228"/>
      <c r="D123" s="228"/>
      <c r="E123" s="228"/>
      <c r="F123" s="191" t="s">
        <v>34</v>
      </c>
      <c r="G123" s="240" t="s">
        <v>1073</v>
      </c>
      <c r="H123" s="240"/>
      <c r="I123" s="240"/>
      <c r="J123" s="240"/>
      <c r="K123" s="240"/>
      <c r="L123" s="240"/>
      <c r="M123" s="240"/>
      <c r="N123" s="240"/>
      <c r="O123" s="240"/>
      <c r="P123" s="240"/>
      <c r="Q123" s="240"/>
      <c r="R123" s="240"/>
      <c r="S123" s="262">
        <v>43951</v>
      </c>
      <c r="T123" s="262"/>
    </row>
    <row r="124" spans="1:20" ht="37.9" customHeight="1" x14ac:dyDescent="0.2">
      <c r="A124" s="2"/>
      <c r="B124" s="228" t="s">
        <v>1074</v>
      </c>
      <c r="C124" s="228"/>
      <c r="D124" s="228"/>
      <c r="E124" s="228"/>
      <c r="F124" s="191" t="s">
        <v>34</v>
      </c>
      <c r="G124" s="240" t="s">
        <v>1075</v>
      </c>
      <c r="H124" s="240"/>
      <c r="I124" s="240"/>
      <c r="J124" s="240"/>
      <c r="K124" s="240"/>
      <c r="L124" s="240"/>
      <c r="M124" s="240"/>
      <c r="N124" s="240"/>
      <c r="O124" s="240"/>
      <c r="P124" s="240"/>
      <c r="Q124" s="240"/>
      <c r="R124" s="240"/>
      <c r="S124" s="262">
        <v>43956</v>
      </c>
      <c r="T124" s="262"/>
    </row>
    <row r="125" spans="1:20" ht="37.9" customHeight="1" x14ac:dyDescent="0.2">
      <c r="A125" s="2"/>
      <c r="B125" s="228" t="s">
        <v>1076</v>
      </c>
      <c r="C125" s="228"/>
      <c r="D125" s="228"/>
      <c r="E125" s="228"/>
      <c r="F125" s="191" t="s">
        <v>38</v>
      </c>
      <c r="G125" s="240" t="s">
        <v>1077</v>
      </c>
      <c r="H125" s="240"/>
      <c r="I125" s="240"/>
      <c r="J125" s="240"/>
      <c r="K125" s="240"/>
      <c r="L125" s="240"/>
      <c r="M125" s="240"/>
      <c r="N125" s="240"/>
      <c r="O125" s="240"/>
      <c r="P125" s="240"/>
      <c r="Q125" s="240"/>
      <c r="R125" s="240"/>
      <c r="S125" s="262">
        <v>43957</v>
      </c>
      <c r="T125" s="262"/>
    </row>
    <row r="126" spans="1:20" ht="15" customHeight="1" x14ac:dyDescent="0.2">
      <c r="B126" s="67"/>
      <c r="C126" s="62"/>
      <c r="D126" s="62"/>
      <c r="E126" s="62"/>
      <c r="F126" s="62"/>
      <c r="G126" s="62"/>
      <c r="H126" s="62"/>
      <c r="I126" s="62"/>
      <c r="J126" s="62"/>
      <c r="K126" s="62"/>
      <c r="L126" s="62"/>
      <c r="M126" s="62"/>
      <c r="N126" s="62"/>
      <c r="O126" s="62"/>
      <c r="P126" s="62"/>
      <c r="Q126" s="62"/>
      <c r="R126" s="62"/>
      <c r="S126" s="62"/>
      <c r="T126" s="63"/>
    </row>
    <row r="127" spans="1:20" ht="25.5" customHeight="1" x14ac:dyDescent="0.2">
      <c r="B127" s="418" t="s">
        <v>433</v>
      </c>
      <c r="C127" s="419"/>
      <c r="D127" s="419"/>
      <c r="E127" s="419"/>
      <c r="F127" s="419"/>
      <c r="G127" s="419"/>
      <c r="H127" s="419"/>
      <c r="I127" s="419"/>
      <c r="J127" s="419"/>
      <c r="K127" s="419"/>
      <c r="L127" s="419"/>
      <c r="M127" s="419"/>
      <c r="N127" s="419"/>
      <c r="O127" s="419"/>
      <c r="P127" s="419"/>
      <c r="Q127" s="419"/>
      <c r="R127" s="419"/>
      <c r="S127" s="419"/>
      <c r="T127" s="420"/>
    </row>
    <row r="128" spans="1:20" ht="34.9" customHeight="1" x14ac:dyDescent="0.2">
      <c r="B128" s="453" t="s">
        <v>45</v>
      </c>
      <c r="C128" s="455"/>
      <c r="D128" s="511" t="s">
        <v>570</v>
      </c>
      <c r="E128" s="512"/>
      <c r="F128" s="512"/>
      <c r="G128" s="512"/>
      <c r="H128" s="512"/>
      <c r="I128" s="512"/>
      <c r="J128" s="513"/>
      <c r="K128" s="511" t="s">
        <v>46</v>
      </c>
      <c r="L128" s="512"/>
      <c r="M128" s="512"/>
      <c r="N128" s="512"/>
      <c r="O128" s="512"/>
      <c r="P128" s="512"/>
      <c r="Q128" s="512"/>
      <c r="R128" s="513"/>
      <c r="S128" s="511" t="s">
        <v>4</v>
      </c>
      <c r="T128" s="513"/>
    </row>
    <row r="129" spans="2:20" ht="30" customHeight="1" x14ac:dyDescent="0.2">
      <c r="B129" s="265" t="s">
        <v>487</v>
      </c>
      <c r="C129" s="266"/>
      <c r="D129" s="267" t="s">
        <v>571</v>
      </c>
      <c r="E129" s="268"/>
      <c r="F129" s="268"/>
      <c r="G129" s="268"/>
      <c r="H129" s="268"/>
      <c r="I129" s="268"/>
      <c r="J129" s="269"/>
      <c r="K129" s="237" t="s">
        <v>488</v>
      </c>
      <c r="L129" s="238"/>
      <c r="M129" s="238"/>
      <c r="N129" s="238"/>
      <c r="O129" s="238"/>
      <c r="P129" s="238"/>
      <c r="Q129" s="238"/>
      <c r="R129" s="239"/>
      <c r="S129" s="263" t="s">
        <v>1031</v>
      </c>
      <c r="T129" s="264"/>
    </row>
    <row r="130" spans="2:20" ht="29.45" customHeight="1" x14ac:dyDescent="0.2">
      <c r="B130" s="265" t="s">
        <v>487</v>
      </c>
      <c r="C130" s="266"/>
      <c r="D130" s="237" t="s">
        <v>1032</v>
      </c>
      <c r="E130" s="238"/>
      <c r="F130" s="238"/>
      <c r="G130" s="238"/>
      <c r="H130" s="238"/>
      <c r="I130" s="238"/>
      <c r="J130" s="239"/>
      <c r="K130" s="237" t="s">
        <v>1033</v>
      </c>
      <c r="L130" s="238"/>
      <c r="M130" s="238"/>
      <c r="N130" s="238"/>
      <c r="O130" s="238"/>
      <c r="P130" s="238"/>
      <c r="Q130" s="238"/>
      <c r="R130" s="239"/>
      <c r="S130" s="263" t="s">
        <v>1031</v>
      </c>
      <c r="T130" s="264"/>
    </row>
    <row r="131" spans="2:20" ht="33.6" customHeight="1" x14ac:dyDescent="0.2">
      <c r="B131" s="265" t="s">
        <v>9</v>
      </c>
      <c r="C131" s="266"/>
      <c r="D131" s="267" t="s">
        <v>1034</v>
      </c>
      <c r="E131" s="268"/>
      <c r="F131" s="268"/>
      <c r="G131" s="268"/>
      <c r="H131" s="268"/>
      <c r="I131" s="268"/>
      <c r="J131" s="269"/>
      <c r="K131" s="237" t="s">
        <v>1035</v>
      </c>
      <c r="L131" s="238"/>
      <c r="M131" s="238"/>
      <c r="N131" s="238"/>
      <c r="O131" s="238"/>
      <c r="P131" s="238"/>
      <c r="Q131" s="238"/>
      <c r="R131" s="239"/>
      <c r="S131" s="263">
        <v>43951</v>
      </c>
      <c r="T131" s="264"/>
    </row>
    <row r="132" spans="2:20" ht="29.45" customHeight="1" x14ac:dyDescent="0.2">
      <c r="B132" s="265" t="s">
        <v>10</v>
      </c>
      <c r="C132" s="266"/>
      <c r="D132" s="237" t="s">
        <v>1036</v>
      </c>
      <c r="E132" s="238"/>
      <c r="F132" s="238"/>
      <c r="G132" s="238"/>
      <c r="H132" s="238"/>
      <c r="I132" s="238"/>
      <c r="J132" s="239"/>
      <c r="K132" s="237" t="s">
        <v>1037</v>
      </c>
      <c r="L132" s="238"/>
      <c r="M132" s="238"/>
      <c r="N132" s="238"/>
      <c r="O132" s="238"/>
      <c r="P132" s="238"/>
      <c r="Q132" s="238"/>
      <c r="R132" s="239"/>
      <c r="S132" s="263">
        <v>43957</v>
      </c>
      <c r="T132" s="264"/>
    </row>
    <row r="133" spans="2:20" ht="44.45" customHeight="1" x14ac:dyDescent="0.2">
      <c r="B133" s="265" t="s">
        <v>487</v>
      </c>
      <c r="C133" s="266"/>
      <c r="D133" s="267" t="s">
        <v>721</v>
      </c>
      <c r="E133" s="268"/>
      <c r="F133" s="268"/>
      <c r="G133" s="268"/>
      <c r="H133" s="268"/>
      <c r="I133" s="268"/>
      <c r="J133" s="269"/>
      <c r="K133" s="237" t="s">
        <v>722</v>
      </c>
      <c r="L133" s="238"/>
      <c r="M133" s="238"/>
      <c r="N133" s="238"/>
      <c r="O133" s="238"/>
      <c r="P133" s="238"/>
      <c r="Q133" s="238"/>
      <c r="R133" s="239"/>
      <c r="S133" s="263" t="s">
        <v>1031</v>
      </c>
      <c r="T133" s="264"/>
    </row>
    <row r="134" spans="2:20" s="3" customFormat="1" ht="22.5" customHeight="1" x14ac:dyDescent="0.2">
      <c r="B134" s="612" t="s">
        <v>47</v>
      </c>
      <c r="C134" s="613"/>
      <c r="D134" s="613"/>
      <c r="E134" s="613"/>
      <c r="F134" s="613"/>
      <c r="G134" s="613"/>
      <c r="H134" s="613"/>
      <c r="I134" s="613"/>
      <c r="J134" s="613"/>
      <c r="K134" s="613"/>
      <c r="L134" s="613"/>
      <c r="M134" s="613"/>
      <c r="N134" s="613"/>
      <c r="O134" s="613"/>
      <c r="P134" s="613"/>
      <c r="Q134" s="613"/>
      <c r="R134" s="613"/>
      <c r="S134" s="613"/>
      <c r="T134" s="614"/>
    </row>
    <row r="135" spans="2:20" s="6" customFormat="1" ht="22.5" customHeight="1" x14ac:dyDescent="0.2">
      <c r="B135" s="378" t="s">
        <v>48</v>
      </c>
      <c r="C135" s="379"/>
      <c r="D135" s="379"/>
      <c r="E135" s="379"/>
      <c r="F135" s="379"/>
      <c r="G135" s="379"/>
      <c r="H135" s="379"/>
      <c r="I135" s="379"/>
      <c r="J135" s="379"/>
      <c r="K135" s="379"/>
      <c r="L135" s="379"/>
      <c r="M135" s="379"/>
      <c r="N135" s="379"/>
      <c r="O135" s="379"/>
      <c r="P135" s="379"/>
      <c r="Q135" s="379"/>
      <c r="R135" s="379"/>
      <c r="S135" s="379"/>
      <c r="T135" s="380"/>
    </row>
    <row r="136" spans="2:20" s="7" customFormat="1" ht="47.1" customHeight="1" x14ac:dyDescent="0.25">
      <c r="B136" s="347" t="s">
        <v>572</v>
      </c>
      <c r="C136" s="348"/>
      <c r="D136" s="348"/>
      <c r="E136" s="348"/>
      <c r="F136" s="348"/>
      <c r="G136" s="348"/>
      <c r="H136" s="348"/>
      <c r="I136" s="348"/>
      <c r="J136" s="348"/>
      <c r="K136" s="348"/>
      <c r="L136" s="348"/>
      <c r="M136" s="348"/>
      <c r="N136" s="348"/>
      <c r="O136" s="348"/>
      <c r="P136" s="348"/>
      <c r="Q136" s="348"/>
      <c r="R136" s="348"/>
      <c r="S136" s="348"/>
      <c r="T136" s="349"/>
    </row>
    <row r="137" spans="2:20" s="6" customFormat="1" ht="22.5" customHeight="1" x14ac:dyDescent="0.2">
      <c r="B137" s="229"/>
      <c r="C137" s="230"/>
      <c r="D137" s="230"/>
      <c r="E137" s="230"/>
      <c r="F137" s="230"/>
      <c r="G137" s="230"/>
      <c r="H137" s="230"/>
      <c r="I137" s="230"/>
      <c r="J137" s="230"/>
      <c r="K137" s="230"/>
      <c r="L137" s="230"/>
      <c r="M137" s="230"/>
      <c r="N137" s="230"/>
      <c r="O137" s="230"/>
      <c r="P137" s="230"/>
      <c r="Q137" s="230"/>
      <c r="R137" s="230"/>
      <c r="S137" s="230"/>
      <c r="T137" s="231"/>
    </row>
    <row r="138" spans="2:20" s="6" customFormat="1" ht="22.5" customHeight="1" x14ac:dyDescent="0.2">
      <c r="B138" s="361" t="s">
        <v>49</v>
      </c>
      <c r="C138" s="362"/>
      <c r="D138" s="362"/>
      <c r="E138" s="362"/>
      <c r="F138" s="362"/>
      <c r="G138" s="362"/>
      <c r="H138" s="362"/>
      <c r="I138" s="362"/>
      <c r="J138" s="362"/>
      <c r="K138" s="362"/>
      <c r="L138" s="362"/>
      <c r="M138" s="362"/>
      <c r="N138" s="362"/>
      <c r="O138" s="362"/>
      <c r="P138" s="362"/>
      <c r="Q138" s="362"/>
      <c r="R138" s="362"/>
      <c r="S138" s="362"/>
      <c r="T138" s="363"/>
    </row>
    <row r="139" spans="2:20" s="6" customFormat="1" ht="22.5" customHeight="1" x14ac:dyDescent="0.2">
      <c r="B139" s="440" t="s">
        <v>50</v>
      </c>
      <c r="C139" s="440"/>
      <c r="D139" s="565" t="s">
        <v>573</v>
      </c>
      <c r="E139" s="566"/>
      <c r="F139" s="566"/>
      <c r="G139" s="566"/>
      <c r="H139" s="566"/>
      <c r="I139" s="566"/>
      <c r="J139" s="567"/>
      <c r="K139" s="592" t="s">
        <v>25</v>
      </c>
      <c r="L139" s="592"/>
      <c r="M139" s="592"/>
      <c r="N139" s="592"/>
      <c r="O139" s="592"/>
      <c r="P139" s="592"/>
      <c r="Q139" s="592"/>
      <c r="R139" s="592"/>
      <c r="S139" s="565" t="s">
        <v>51</v>
      </c>
      <c r="T139" s="567"/>
    </row>
    <row r="140" spans="2:20" s="6" customFormat="1" ht="277.89999999999998" customHeight="1" x14ac:dyDescent="0.2">
      <c r="B140" s="489" t="s">
        <v>52</v>
      </c>
      <c r="C140" s="489"/>
      <c r="D140" s="257" t="s">
        <v>574</v>
      </c>
      <c r="E140" s="258"/>
      <c r="F140" s="258"/>
      <c r="G140" s="258"/>
      <c r="H140" s="258"/>
      <c r="I140" s="258"/>
      <c r="J140" s="259"/>
      <c r="K140" s="514" t="s">
        <v>604</v>
      </c>
      <c r="L140" s="514"/>
      <c r="M140" s="514"/>
      <c r="N140" s="514"/>
      <c r="O140" s="514"/>
      <c r="P140" s="514"/>
      <c r="Q140" s="514"/>
      <c r="R140" s="514"/>
      <c r="S140" s="484" t="s">
        <v>605</v>
      </c>
      <c r="T140" s="485"/>
    </row>
    <row r="141" spans="2:20" s="6" customFormat="1" ht="126.75" customHeight="1" x14ac:dyDescent="0.2">
      <c r="B141" s="489" t="s">
        <v>53</v>
      </c>
      <c r="C141" s="489"/>
      <c r="D141" s="505" t="s">
        <v>575</v>
      </c>
      <c r="E141" s="506"/>
      <c r="F141" s="506"/>
      <c r="G141" s="506"/>
      <c r="H141" s="506"/>
      <c r="I141" s="506"/>
      <c r="J141" s="507"/>
      <c r="K141" s="504" t="s">
        <v>54</v>
      </c>
      <c r="L141" s="504"/>
      <c r="M141" s="504"/>
      <c r="N141" s="504"/>
      <c r="O141" s="504"/>
      <c r="P141" s="504"/>
      <c r="Q141" s="504"/>
      <c r="R141" s="504"/>
      <c r="S141" s="484" t="s">
        <v>605</v>
      </c>
      <c r="T141" s="485"/>
    </row>
    <row r="142" spans="2:20" s="6" customFormat="1" ht="82.5" customHeight="1" x14ac:dyDescent="0.2">
      <c r="B142" s="489" t="s">
        <v>55</v>
      </c>
      <c r="C142" s="489"/>
      <c r="D142" s="505" t="s">
        <v>576</v>
      </c>
      <c r="E142" s="506"/>
      <c r="F142" s="506"/>
      <c r="G142" s="506"/>
      <c r="H142" s="506"/>
      <c r="I142" s="506"/>
      <c r="J142" s="507"/>
      <c r="K142" s="504" t="s">
        <v>56</v>
      </c>
      <c r="L142" s="504"/>
      <c r="M142" s="504"/>
      <c r="N142" s="504"/>
      <c r="O142" s="504"/>
      <c r="P142" s="504"/>
      <c r="Q142" s="504"/>
      <c r="R142" s="504"/>
      <c r="S142" s="509" t="s">
        <v>57</v>
      </c>
      <c r="T142" s="510"/>
    </row>
    <row r="143" spans="2:20" s="6" customFormat="1" ht="329.25" customHeight="1" x14ac:dyDescent="0.2">
      <c r="B143" s="489" t="s">
        <v>22</v>
      </c>
      <c r="C143" s="489"/>
      <c r="D143" s="505" t="s">
        <v>577</v>
      </c>
      <c r="E143" s="506"/>
      <c r="F143" s="506"/>
      <c r="G143" s="506"/>
      <c r="H143" s="506"/>
      <c r="I143" s="506"/>
      <c r="J143" s="507"/>
      <c r="K143" s="240" t="s">
        <v>117</v>
      </c>
      <c r="L143" s="508"/>
      <c r="M143" s="508"/>
      <c r="N143" s="508"/>
      <c r="O143" s="508"/>
      <c r="P143" s="508"/>
      <c r="Q143" s="508"/>
      <c r="R143" s="508"/>
      <c r="S143" s="509" t="s">
        <v>57</v>
      </c>
      <c r="T143" s="510"/>
    </row>
    <row r="144" spans="2:20" s="6" customFormat="1" ht="158.1" customHeight="1" x14ac:dyDescent="0.2">
      <c r="B144" s="489" t="s">
        <v>58</v>
      </c>
      <c r="C144" s="489"/>
      <c r="D144" s="505" t="s">
        <v>578</v>
      </c>
      <c r="E144" s="506"/>
      <c r="F144" s="506"/>
      <c r="G144" s="506"/>
      <c r="H144" s="506"/>
      <c r="I144" s="506"/>
      <c r="J144" s="507"/>
      <c r="K144" s="504" t="s">
        <v>59</v>
      </c>
      <c r="L144" s="504"/>
      <c r="M144" s="504"/>
      <c r="N144" s="504"/>
      <c r="O144" s="504"/>
      <c r="P144" s="504"/>
      <c r="Q144" s="504"/>
      <c r="R144" s="504"/>
      <c r="S144" s="484" t="s">
        <v>60</v>
      </c>
      <c r="T144" s="485"/>
    </row>
    <row r="145" spans="2:20" s="6" customFormat="1" ht="22.5" customHeight="1" x14ac:dyDescent="0.2">
      <c r="B145" s="310"/>
      <c r="C145" s="311"/>
      <c r="D145" s="311"/>
      <c r="E145" s="311"/>
      <c r="F145" s="311"/>
      <c r="G145" s="311"/>
      <c r="H145" s="311"/>
      <c r="I145" s="311"/>
      <c r="J145" s="311"/>
      <c r="K145" s="311"/>
      <c r="L145" s="311"/>
      <c r="M145" s="311"/>
      <c r="N145" s="311"/>
      <c r="O145" s="311"/>
      <c r="P145" s="311"/>
      <c r="Q145" s="311"/>
      <c r="R145" s="311"/>
      <c r="S145" s="311"/>
      <c r="T145" s="312"/>
    </row>
    <row r="146" spans="2:20" s="3" customFormat="1" ht="22.5" customHeight="1" x14ac:dyDescent="0.2">
      <c r="B146" s="361" t="s">
        <v>118</v>
      </c>
      <c r="C146" s="362"/>
      <c r="D146" s="362"/>
      <c r="E146" s="362"/>
      <c r="F146" s="362"/>
      <c r="G146" s="362"/>
      <c r="H146" s="362"/>
      <c r="I146" s="362"/>
      <c r="J146" s="362"/>
      <c r="K146" s="362"/>
      <c r="L146" s="362"/>
      <c r="M146" s="362"/>
      <c r="N146" s="362"/>
      <c r="O146" s="362"/>
      <c r="P146" s="362"/>
      <c r="Q146" s="362"/>
      <c r="R146" s="362"/>
      <c r="S146" s="362"/>
      <c r="T146" s="363"/>
    </row>
    <row r="147" spans="2:20" s="3" customFormat="1" ht="29.25" customHeight="1" x14ac:dyDescent="0.2">
      <c r="B147" s="4"/>
      <c r="C147" s="4"/>
      <c r="D147" s="4"/>
      <c r="E147" s="4"/>
      <c r="F147" s="4"/>
      <c r="G147" s="103"/>
      <c r="H147" s="4"/>
      <c r="I147" s="5"/>
      <c r="J147" s="4"/>
      <c r="K147" s="4"/>
      <c r="L147" s="615"/>
      <c r="M147" s="616"/>
      <c r="N147" s="616"/>
      <c r="O147" s="616"/>
      <c r="P147" s="616"/>
      <c r="Q147" s="616"/>
      <c r="R147" s="616"/>
      <c r="S147" s="616"/>
      <c r="T147" s="617"/>
    </row>
    <row r="148" spans="2:20" s="3" customFormat="1" ht="22.5" customHeight="1" x14ac:dyDescent="0.2">
      <c r="B148" s="490" t="s">
        <v>61</v>
      </c>
      <c r="C148" s="492"/>
      <c r="D148" s="492"/>
      <c r="E148" s="492"/>
      <c r="F148" s="492"/>
      <c r="G148" s="492"/>
      <c r="H148" s="492"/>
      <c r="I148" s="492"/>
      <c r="J148" s="492"/>
      <c r="K148" s="491"/>
      <c r="L148" s="618"/>
      <c r="M148" s="619"/>
      <c r="N148" s="619"/>
      <c r="O148" s="619"/>
      <c r="P148" s="619"/>
      <c r="Q148" s="619"/>
      <c r="R148" s="619"/>
      <c r="S148" s="619"/>
      <c r="T148" s="620"/>
    </row>
    <row r="149" spans="2:20" s="3" customFormat="1" ht="28.5" customHeight="1" x14ac:dyDescent="0.2">
      <c r="B149" s="489" t="s">
        <v>62</v>
      </c>
      <c r="C149" s="489"/>
      <c r="D149" s="489"/>
      <c r="E149" s="490" t="s">
        <v>523</v>
      </c>
      <c r="F149" s="491"/>
      <c r="G149" s="8" t="s">
        <v>63</v>
      </c>
      <c r="H149" s="9" t="s">
        <v>64</v>
      </c>
      <c r="I149" s="10" t="s">
        <v>65</v>
      </c>
      <c r="J149" s="99" t="s">
        <v>66</v>
      </c>
      <c r="K149" s="99" t="s">
        <v>67</v>
      </c>
      <c r="L149" s="618"/>
      <c r="M149" s="619"/>
      <c r="N149" s="619"/>
      <c r="O149" s="619"/>
      <c r="P149" s="619"/>
      <c r="Q149" s="619"/>
      <c r="R149" s="619"/>
      <c r="S149" s="619"/>
      <c r="T149" s="620"/>
    </row>
    <row r="150" spans="2:20" s="3" customFormat="1" ht="25.5" customHeight="1" x14ac:dyDescent="0.2">
      <c r="B150" s="410" t="s">
        <v>68</v>
      </c>
      <c r="C150" s="411"/>
      <c r="D150" s="486"/>
      <c r="E150" s="502">
        <v>38.89</v>
      </c>
      <c r="F150" s="503"/>
      <c r="G150" s="13">
        <f>+E163</f>
        <v>0.54159999999999997</v>
      </c>
      <c r="H150" s="27">
        <f>+G163</f>
        <v>0.65639999999999998</v>
      </c>
      <c r="I150" s="11">
        <v>42684</v>
      </c>
      <c r="J150" s="11">
        <v>44549</v>
      </c>
      <c r="K150" s="12">
        <f t="shared" ref="K150:K157" si="0">+J150-I150</f>
        <v>1865</v>
      </c>
      <c r="L150" s="618"/>
      <c r="M150" s="619"/>
      <c r="N150" s="619"/>
      <c r="O150" s="619"/>
      <c r="P150" s="619"/>
      <c r="Q150" s="619"/>
      <c r="R150" s="619"/>
      <c r="S150" s="619"/>
      <c r="T150" s="620"/>
    </row>
    <row r="151" spans="2:20" s="3" customFormat="1" ht="15" customHeight="1" x14ac:dyDescent="0.2">
      <c r="B151" s="410" t="s">
        <v>69</v>
      </c>
      <c r="C151" s="411"/>
      <c r="D151" s="486"/>
      <c r="E151" s="502">
        <v>21.84</v>
      </c>
      <c r="F151" s="503"/>
      <c r="G151" s="13">
        <f>+F199</f>
        <v>0.4889</v>
      </c>
      <c r="H151" s="27">
        <f>+H199</f>
        <v>0.55049999999999999</v>
      </c>
      <c r="I151" s="11">
        <v>43044</v>
      </c>
      <c r="J151" s="11">
        <v>44484</v>
      </c>
      <c r="K151" s="12">
        <f t="shared" si="0"/>
        <v>1440</v>
      </c>
      <c r="L151" s="618"/>
      <c r="M151" s="619"/>
      <c r="N151" s="619"/>
      <c r="O151" s="619"/>
      <c r="P151" s="619"/>
      <c r="Q151" s="619"/>
      <c r="R151" s="619"/>
      <c r="S151" s="619"/>
      <c r="T151" s="620"/>
    </row>
    <row r="152" spans="2:20" s="3" customFormat="1" ht="30.75" customHeight="1" x14ac:dyDescent="0.2">
      <c r="B152" s="410" t="s">
        <v>70</v>
      </c>
      <c r="C152" s="411"/>
      <c r="D152" s="486"/>
      <c r="E152" s="502">
        <v>0</v>
      </c>
      <c r="F152" s="503"/>
      <c r="G152" s="158">
        <f>F230</f>
        <v>1</v>
      </c>
      <c r="H152" s="159">
        <f>H230</f>
        <v>1</v>
      </c>
      <c r="I152" s="11">
        <v>42689</v>
      </c>
      <c r="J152" s="11">
        <v>42840</v>
      </c>
      <c r="K152" s="12">
        <f t="shared" si="0"/>
        <v>151</v>
      </c>
      <c r="L152" s="618"/>
      <c r="M152" s="619"/>
      <c r="N152" s="619"/>
      <c r="O152" s="619"/>
      <c r="P152" s="619"/>
      <c r="Q152" s="619"/>
      <c r="R152" s="619"/>
      <c r="S152" s="619"/>
      <c r="T152" s="620"/>
    </row>
    <row r="153" spans="2:20" s="3" customFormat="1" ht="25.5" customHeight="1" x14ac:dyDescent="0.2">
      <c r="B153" s="410" t="s">
        <v>71</v>
      </c>
      <c r="C153" s="411"/>
      <c r="D153" s="486"/>
      <c r="E153" s="502">
        <v>34.69</v>
      </c>
      <c r="F153" s="503"/>
      <c r="G153" s="13">
        <f>+E245</f>
        <v>0.64019999999999999</v>
      </c>
      <c r="H153" s="27">
        <f>+G245</f>
        <v>0.69079999999999997</v>
      </c>
      <c r="I153" s="11">
        <v>42684</v>
      </c>
      <c r="J153" s="11">
        <v>44549</v>
      </c>
      <c r="K153" s="12">
        <f t="shared" si="0"/>
        <v>1865</v>
      </c>
      <c r="L153" s="618"/>
      <c r="M153" s="619"/>
      <c r="N153" s="619"/>
      <c r="O153" s="619"/>
      <c r="P153" s="619"/>
      <c r="Q153" s="619"/>
      <c r="R153" s="619"/>
      <c r="S153" s="619"/>
      <c r="T153" s="620"/>
    </row>
    <row r="154" spans="2:20" s="3" customFormat="1" ht="23.25" customHeight="1" x14ac:dyDescent="0.2">
      <c r="B154" s="410" t="s">
        <v>749</v>
      </c>
      <c r="C154" s="411"/>
      <c r="D154" s="486"/>
      <c r="E154" s="493">
        <v>4.58</v>
      </c>
      <c r="F154" s="494"/>
      <c r="G154" s="158">
        <f>+H267</f>
        <v>1</v>
      </c>
      <c r="H154" s="159">
        <f>+H264</f>
        <v>1</v>
      </c>
      <c r="I154" s="11">
        <v>42684</v>
      </c>
      <c r="J154" s="11">
        <v>43921</v>
      </c>
      <c r="K154" s="499">
        <f t="shared" si="0"/>
        <v>1237</v>
      </c>
      <c r="L154" s="618"/>
      <c r="M154" s="619"/>
      <c r="N154" s="619"/>
      <c r="O154" s="619"/>
      <c r="P154" s="619"/>
      <c r="Q154" s="619"/>
      <c r="R154" s="619"/>
      <c r="S154" s="619"/>
      <c r="T154" s="620"/>
    </row>
    <row r="155" spans="2:20" s="3" customFormat="1" ht="22.5" customHeight="1" x14ac:dyDescent="0.2">
      <c r="B155" s="410" t="s">
        <v>750</v>
      </c>
      <c r="C155" s="411"/>
      <c r="D155" s="486"/>
      <c r="E155" s="495"/>
      <c r="F155" s="496"/>
      <c r="G155" s="158">
        <f>+F280</f>
        <v>1</v>
      </c>
      <c r="H155" s="159">
        <f>+H280</f>
        <v>1</v>
      </c>
      <c r="I155" s="11">
        <v>42684</v>
      </c>
      <c r="J155" s="11">
        <v>43921</v>
      </c>
      <c r="K155" s="500"/>
      <c r="L155" s="618"/>
      <c r="M155" s="619"/>
      <c r="N155" s="619"/>
      <c r="O155" s="619"/>
      <c r="P155" s="619"/>
      <c r="Q155" s="619"/>
      <c r="R155" s="619"/>
      <c r="S155" s="619"/>
      <c r="T155" s="620"/>
    </row>
    <row r="156" spans="2:20" s="18" customFormat="1" ht="19.5" customHeight="1" x14ac:dyDescent="0.2">
      <c r="B156" s="410" t="s">
        <v>102</v>
      </c>
      <c r="C156" s="411"/>
      <c r="D156" s="486"/>
      <c r="E156" s="497"/>
      <c r="F156" s="498"/>
      <c r="G156" s="158">
        <v>1</v>
      </c>
      <c r="H156" s="159">
        <v>1</v>
      </c>
      <c r="I156" s="14"/>
      <c r="J156" s="14"/>
      <c r="K156" s="501"/>
      <c r="L156" s="618"/>
      <c r="M156" s="619"/>
      <c r="N156" s="619"/>
      <c r="O156" s="619"/>
      <c r="P156" s="619"/>
      <c r="Q156" s="619"/>
      <c r="R156" s="619"/>
      <c r="S156" s="619"/>
      <c r="T156" s="620"/>
    </row>
    <row r="157" spans="2:20" s="18" customFormat="1" ht="21.75" customHeight="1" x14ac:dyDescent="0.25">
      <c r="B157" s="490" t="s">
        <v>72</v>
      </c>
      <c r="C157" s="492"/>
      <c r="D157" s="491"/>
      <c r="E157" s="487">
        <f>SUM(E150:F154)</f>
        <v>100</v>
      </c>
      <c r="F157" s="488"/>
      <c r="G157" s="155">
        <f>+G150*E150+G151*E151+G152*E152+G153*E153+G155*E154</f>
        <v>58.528937999999997</v>
      </c>
      <c r="H157" s="155">
        <f>+H150*E150+H151*E151+H152*E152+H153*E153+H156*E154</f>
        <v>66.094167999999996</v>
      </c>
      <c r="I157" s="156">
        <v>42684</v>
      </c>
      <c r="J157" s="156">
        <v>44549</v>
      </c>
      <c r="K157" s="157">
        <f t="shared" si="0"/>
        <v>1865</v>
      </c>
      <c r="L157" s="618"/>
      <c r="M157" s="619"/>
      <c r="N157" s="619"/>
      <c r="O157" s="619"/>
      <c r="P157" s="619"/>
      <c r="Q157" s="619"/>
      <c r="R157" s="619"/>
      <c r="S157" s="619"/>
      <c r="T157" s="620"/>
    </row>
    <row r="158" spans="2:20" s="18" customFormat="1" ht="14.25" x14ac:dyDescent="0.2">
      <c r="B158" s="100"/>
      <c r="C158" s="100"/>
      <c r="D158" s="100"/>
      <c r="E158" s="13"/>
      <c r="F158" s="13"/>
      <c r="G158" s="15"/>
      <c r="H158" s="14"/>
      <c r="I158" s="16"/>
      <c r="J158" s="14"/>
      <c r="K158" s="14"/>
      <c r="L158" s="621"/>
      <c r="M158" s="622"/>
      <c r="N158" s="622"/>
      <c r="O158" s="622"/>
      <c r="P158" s="622"/>
      <c r="Q158" s="622"/>
      <c r="R158" s="622"/>
      <c r="S158" s="622"/>
      <c r="T158" s="623"/>
    </row>
    <row r="159" spans="2:20" s="3" customFormat="1" ht="15" customHeight="1" x14ac:dyDescent="0.2">
      <c r="B159" s="609" t="s">
        <v>73</v>
      </c>
      <c r="C159" s="610"/>
      <c r="D159" s="610"/>
      <c r="E159" s="610"/>
      <c r="F159" s="610"/>
      <c r="G159" s="610"/>
      <c r="H159" s="610"/>
      <c r="I159" s="610"/>
      <c r="J159" s="610"/>
      <c r="K159" s="610"/>
      <c r="L159" s="610"/>
      <c r="M159" s="610"/>
      <c r="N159" s="610"/>
      <c r="O159" s="610"/>
      <c r="P159" s="610"/>
      <c r="Q159" s="610"/>
      <c r="R159" s="610"/>
      <c r="S159" s="610"/>
      <c r="T159" s="611"/>
    </row>
    <row r="160" spans="2:20" s="3" customFormat="1" ht="22.5" customHeight="1" x14ac:dyDescent="0.2">
      <c r="B160" s="342" t="s">
        <v>589</v>
      </c>
      <c r="C160" s="343"/>
      <c r="D160" s="343"/>
      <c r="E160" s="343"/>
      <c r="F160" s="343"/>
      <c r="G160" s="343"/>
      <c r="H160" s="343"/>
      <c r="I160" s="343"/>
      <c r="J160" s="343"/>
      <c r="K160" s="343"/>
      <c r="L160" s="343"/>
      <c r="M160" s="343"/>
      <c r="N160" s="343"/>
      <c r="O160" s="343"/>
      <c r="P160" s="343"/>
      <c r="Q160" s="343"/>
      <c r="R160" s="343"/>
      <c r="S160" s="343"/>
      <c r="T160" s="344"/>
    </row>
    <row r="161" spans="2:20" s="3" customFormat="1" ht="33.75" customHeight="1" x14ac:dyDescent="0.2">
      <c r="B161" s="247" t="s">
        <v>119</v>
      </c>
      <c r="C161" s="248"/>
      <c r="D161" s="248"/>
      <c r="E161" s="248"/>
      <c r="F161" s="248"/>
      <c r="G161" s="248"/>
      <c r="H161" s="248"/>
      <c r="I161" s="248"/>
      <c r="J161" s="248"/>
      <c r="K161" s="249"/>
      <c r="L161" s="280"/>
      <c r="M161" s="281"/>
      <c r="N161" s="281"/>
      <c r="O161" s="281"/>
      <c r="P161" s="281"/>
      <c r="Q161" s="281"/>
      <c r="R161" s="281"/>
      <c r="S161" s="281"/>
      <c r="T161" s="282"/>
    </row>
    <row r="162" spans="2:20" s="3" customFormat="1" ht="22.5" customHeight="1" x14ac:dyDescent="0.2">
      <c r="B162" s="228" t="s">
        <v>74</v>
      </c>
      <c r="C162" s="228"/>
      <c r="D162" s="228"/>
      <c r="E162" s="265" t="s">
        <v>524</v>
      </c>
      <c r="F162" s="266"/>
      <c r="G162" s="228" t="s">
        <v>64</v>
      </c>
      <c r="H162" s="228"/>
      <c r="I162" s="228" t="s">
        <v>75</v>
      </c>
      <c r="J162" s="228"/>
      <c r="K162" s="228"/>
      <c r="L162" s="283"/>
      <c r="M162" s="284"/>
      <c r="N162" s="284"/>
      <c r="O162" s="284"/>
      <c r="P162" s="284"/>
      <c r="Q162" s="284"/>
      <c r="R162" s="284"/>
      <c r="S162" s="284"/>
      <c r="T162" s="285"/>
    </row>
    <row r="163" spans="2:20" s="3" customFormat="1" ht="22.5" customHeight="1" x14ac:dyDescent="0.2">
      <c r="B163" s="275" t="s">
        <v>76</v>
      </c>
      <c r="C163" s="275"/>
      <c r="D163" s="275"/>
      <c r="E163" s="401">
        <f>+G166</f>
        <v>0.54159999999999997</v>
      </c>
      <c r="F163" s="402"/>
      <c r="G163" s="400">
        <v>0.65639999999999998</v>
      </c>
      <c r="H163" s="400"/>
      <c r="I163" s="309">
        <f>E163-G163</f>
        <v>-0.11480000000000001</v>
      </c>
      <c r="J163" s="309"/>
      <c r="K163" s="309"/>
      <c r="L163" s="283"/>
      <c r="M163" s="284"/>
      <c r="N163" s="284"/>
      <c r="O163" s="284"/>
      <c r="P163" s="284"/>
      <c r="Q163" s="284"/>
      <c r="R163" s="284"/>
      <c r="S163" s="284"/>
      <c r="T163" s="285"/>
    </row>
    <row r="164" spans="2:20" s="3" customFormat="1" ht="22.5" customHeight="1" x14ac:dyDescent="0.2">
      <c r="B164" s="310"/>
      <c r="C164" s="311"/>
      <c r="D164" s="311"/>
      <c r="E164" s="311"/>
      <c r="F164" s="311"/>
      <c r="G164" s="311"/>
      <c r="H164" s="311"/>
      <c r="I164" s="311"/>
      <c r="J164" s="311"/>
      <c r="K164" s="312"/>
      <c r="L164" s="283"/>
      <c r="M164" s="284"/>
      <c r="N164" s="284"/>
      <c r="O164" s="284"/>
      <c r="P164" s="284"/>
      <c r="Q164" s="284"/>
      <c r="R164" s="284"/>
      <c r="S164" s="284"/>
      <c r="T164" s="285"/>
    </row>
    <row r="165" spans="2:20" s="3" customFormat="1" ht="32.25" customHeight="1" x14ac:dyDescent="0.2">
      <c r="B165" s="228" t="s">
        <v>77</v>
      </c>
      <c r="C165" s="228"/>
      <c r="D165" s="228" t="s">
        <v>66</v>
      </c>
      <c r="E165" s="228"/>
      <c r="F165" s="96" t="s">
        <v>78</v>
      </c>
      <c r="G165" s="309" t="s">
        <v>79</v>
      </c>
      <c r="H165" s="309"/>
      <c r="I165" s="96" t="s">
        <v>80</v>
      </c>
      <c r="J165" s="309" t="s">
        <v>81</v>
      </c>
      <c r="K165" s="309"/>
      <c r="L165" s="283"/>
      <c r="M165" s="284"/>
      <c r="N165" s="284"/>
      <c r="O165" s="284"/>
      <c r="P165" s="284"/>
      <c r="Q165" s="284"/>
      <c r="R165" s="284"/>
      <c r="S165" s="284"/>
      <c r="T165" s="285"/>
    </row>
    <row r="166" spans="2:20" s="3" customFormat="1" ht="29.25" customHeight="1" x14ac:dyDescent="0.2">
      <c r="B166" s="251">
        <f>I150</f>
        <v>42684</v>
      </c>
      <c r="C166" s="341"/>
      <c r="D166" s="251">
        <f>J150</f>
        <v>44549</v>
      </c>
      <c r="E166" s="341"/>
      <c r="F166" s="17">
        <f>K150</f>
        <v>1865</v>
      </c>
      <c r="G166" s="401">
        <v>0.54159999999999997</v>
      </c>
      <c r="H166" s="624"/>
      <c r="I166" s="624"/>
      <c r="J166" s="624"/>
      <c r="K166" s="402"/>
      <c r="L166" s="283"/>
      <c r="M166" s="284"/>
      <c r="N166" s="284"/>
      <c r="O166" s="284"/>
      <c r="P166" s="284"/>
      <c r="Q166" s="284"/>
      <c r="R166" s="284"/>
      <c r="S166" s="284"/>
      <c r="T166" s="285"/>
    </row>
    <row r="167" spans="2:20" s="3" customFormat="1" ht="25.5" customHeight="1" x14ac:dyDescent="0.2">
      <c r="B167" s="310"/>
      <c r="C167" s="311"/>
      <c r="D167" s="311"/>
      <c r="E167" s="311"/>
      <c r="F167" s="311"/>
      <c r="G167" s="311"/>
      <c r="H167" s="311"/>
      <c r="I167" s="311"/>
      <c r="J167" s="311"/>
      <c r="K167" s="312"/>
      <c r="L167" s="283"/>
      <c r="M167" s="284"/>
      <c r="N167" s="284"/>
      <c r="O167" s="284"/>
      <c r="P167" s="284"/>
      <c r="Q167" s="284"/>
      <c r="R167" s="284"/>
      <c r="S167" s="284"/>
      <c r="T167" s="285"/>
    </row>
    <row r="168" spans="2:20" s="3" customFormat="1" ht="19.5" customHeight="1" x14ac:dyDescent="0.2">
      <c r="B168" s="247" t="s">
        <v>82</v>
      </c>
      <c r="C168" s="248"/>
      <c r="D168" s="248"/>
      <c r="E168" s="248"/>
      <c r="F168" s="248"/>
      <c r="G168" s="248"/>
      <c r="H168" s="248"/>
      <c r="I168" s="248"/>
      <c r="J168" s="248"/>
      <c r="K168" s="249"/>
      <c r="L168" s="286"/>
      <c r="M168" s="287"/>
      <c r="N168" s="287"/>
      <c r="O168" s="287"/>
      <c r="P168" s="287"/>
      <c r="Q168" s="287"/>
      <c r="R168" s="287"/>
      <c r="S168" s="287"/>
      <c r="T168" s="288"/>
    </row>
    <row r="169" spans="2:20" s="3" customFormat="1" ht="22.5" customHeight="1" x14ac:dyDescent="0.2">
      <c r="B169" s="294" t="s">
        <v>83</v>
      </c>
      <c r="C169" s="294"/>
      <c r="D169" s="294"/>
      <c r="E169" s="294"/>
      <c r="F169" s="250" t="s">
        <v>781</v>
      </c>
      <c r="G169" s="250"/>
      <c r="H169" s="250"/>
      <c r="I169" s="250"/>
      <c r="J169" s="295" t="s">
        <v>84</v>
      </c>
      <c r="K169" s="296"/>
      <c r="L169" s="296"/>
      <c r="M169" s="296"/>
      <c r="N169" s="296"/>
      <c r="O169" s="296"/>
      <c r="P169" s="296"/>
      <c r="Q169" s="296"/>
      <c r="R169" s="296"/>
      <c r="S169" s="296"/>
      <c r="T169" s="297"/>
    </row>
    <row r="170" spans="2:20" s="3" customFormat="1" ht="19.5" customHeight="1" x14ac:dyDescent="0.2">
      <c r="B170" s="294" t="s">
        <v>85</v>
      </c>
      <c r="C170" s="294"/>
      <c r="D170" s="294" t="s">
        <v>525</v>
      </c>
      <c r="E170" s="294"/>
      <c r="F170" s="250"/>
      <c r="G170" s="250"/>
      <c r="H170" s="250"/>
      <c r="I170" s="250"/>
      <c r="J170" s="298"/>
      <c r="K170" s="299"/>
      <c r="L170" s="299"/>
      <c r="M170" s="299"/>
      <c r="N170" s="299"/>
      <c r="O170" s="299"/>
      <c r="P170" s="299"/>
      <c r="Q170" s="299"/>
      <c r="R170" s="299"/>
      <c r="S170" s="299"/>
      <c r="T170" s="300"/>
    </row>
    <row r="171" spans="2:20" s="3" customFormat="1" ht="38.450000000000003" customHeight="1" x14ac:dyDescent="0.2">
      <c r="B171" s="241" t="s">
        <v>586</v>
      </c>
      <c r="C171" s="242"/>
      <c r="D171" s="241" t="s">
        <v>761</v>
      </c>
      <c r="E171" s="242"/>
      <c r="F171" s="241" t="s">
        <v>813</v>
      </c>
      <c r="G171" s="243"/>
      <c r="H171" s="243"/>
      <c r="I171" s="242"/>
      <c r="J171" s="244" t="s">
        <v>823</v>
      </c>
      <c r="K171" s="245"/>
      <c r="L171" s="245"/>
      <c r="M171" s="245"/>
      <c r="N171" s="245"/>
      <c r="O171" s="245"/>
      <c r="P171" s="245"/>
      <c r="Q171" s="245"/>
      <c r="R171" s="245"/>
      <c r="S171" s="245"/>
      <c r="T171" s="246"/>
    </row>
    <row r="172" spans="2:20" s="3" customFormat="1" ht="40.9" customHeight="1" x14ac:dyDescent="0.2">
      <c r="B172" s="241" t="s">
        <v>913</v>
      </c>
      <c r="C172" s="242"/>
      <c r="D172" s="241"/>
      <c r="E172" s="242"/>
      <c r="F172" s="232" t="s">
        <v>914</v>
      </c>
      <c r="G172" s="233"/>
      <c r="H172" s="233"/>
      <c r="I172" s="234"/>
      <c r="J172" s="244" t="s">
        <v>915</v>
      </c>
      <c r="K172" s="245"/>
      <c r="L172" s="245"/>
      <c r="M172" s="245"/>
      <c r="N172" s="245"/>
      <c r="O172" s="245"/>
      <c r="P172" s="245"/>
      <c r="Q172" s="245"/>
      <c r="R172" s="245"/>
      <c r="S172" s="245"/>
      <c r="T172" s="246"/>
    </row>
    <row r="173" spans="2:20" s="3" customFormat="1" ht="41.45" customHeight="1" x14ac:dyDescent="0.2">
      <c r="B173" s="241" t="s">
        <v>763</v>
      </c>
      <c r="C173" s="242"/>
      <c r="D173" s="241"/>
      <c r="E173" s="242"/>
      <c r="F173" s="232" t="s">
        <v>764</v>
      </c>
      <c r="G173" s="233"/>
      <c r="H173" s="233"/>
      <c r="I173" s="234"/>
      <c r="J173" s="244" t="s">
        <v>916</v>
      </c>
      <c r="K173" s="245"/>
      <c r="L173" s="245"/>
      <c r="M173" s="245"/>
      <c r="N173" s="245"/>
      <c r="O173" s="245"/>
      <c r="P173" s="245"/>
      <c r="Q173" s="245"/>
      <c r="R173" s="245"/>
      <c r="S173" s="245"/>
      <c r="T173" s="246"/>
    </row>
    <row r="174" spans="2:20" s="3" customFormat="1" ht="40.15" customHeight="1" x14ac:dyDescent="0.2">
      <c r="B174" s="232" t="s">
        <v>917</v>
      </c>
      <c r="C174" s="234"/>
      <c r="D174" s="241"/>
      <c r="E174" s="242"/>
      <c r="F174" s="241" t="s">
        <v>918</v>
      </c>
      <c r="G174" s="243"/>
      <c r="H174" s="243"/>
      <c r="I174" s="242"/>
      <c r="J174" s="244" t="s">
        <v>919</v>
      </c>
      <c r="K174" s="245"/>
      <c r="L174" s="245"/>
      <c r="M174" s="245"/>
      <c r="N174" s="245"/>
      <c r="O174" s="245"/>
      <c r="P174" s="245"/>
      <c r="Q174" s="245"/>
      <c r="R174" s="245"/>
      <c r="S174" s="245"/>
      <c r="T174" s="246"/>
    </row>
    <row r="175" spans="2:20" s="3" customFormat="1" ht="30.6" customHeight="1" x14ac:dyDescent="0.2">
      <c r="B175" s="232" t="s">
        <v>814</v>
      </c>
      <c r="C175" s="234"/>
      <c r="D175" s="241"/>
      <c r="E175" s="242"/>
      <c r="F175" s="241" t="s">
        <v>815</v>
      </c>
      <c r="G175" s="243"/>
      <c r="H175" s="243"/>
      <c r="I175" s="242"/>
      <c r="J175" s="244" t="s">
        <v>920</v>
      </c>
      <c r="K175" s="245"/>
      <c r="L175" s="245"/>
      <c r="M175" s="245"/>
      <c r="N175" s="245"/>
      <c r="O175" s="245"/>
      <c r="P175" s="245"/>
      <c r="Q175" s="245"/>
      <c r="R175" s="245"/>
      <c r="S175" s="245"/>
      <c r="T175" s="246"/>
    </row>
    <row r="176" spans="2:20" s="3" customFormat="1" ht="30.6" customHeight="1" x14ac:dyDescent="0.2">
      <c r="B176" s="241" t="s">
        <v>765</v>
      </c>
      <c r="C176" s="242"/>
      <c r="D176" s="241" t="s">
        <v>766</v>
      </c>
      <c r="E176" s="242"/>
      <c r="F176" s="232" t="s">
        <v>767</v>
      </c>
      <c r="G176" s="233"/>
      <c r="H176" s="233"/>
      <c r="I176" s="234"/>
      <c r="J176" s="244" t="s">
        <v>921</v>
      </c>
      <c r="K176" s="245"/>
      <c r="L176" s="245"/>
      <c r="M176" s="245"/>
      <c r="N176" s="245"/>
      <c r="O176" s="245"/>
      <c r="P176" s="245"/>
      <c r="Q176" s="245"/>
      <c r="R176" s="245"/>
      <c r="S176" s="245"/>
      <c r="T176" s="246"/>
    </row>
    <row r="177" spans="2:20" s="3" customFormat="1" ht="37.15" customHeight="1" x14ac:dyDescent="0.2">
      <c r="B177" s="241" t="s">
        <v>922</v>
      </c>
      <c r="C177" s="242"/>
      <c r="D177" s="241"/>
      <c r="E177" s="242"/>
      <c r="F177" s="232"/>
      <c r="G177" s="233"/>
      <c r="H177" s="233"/>
      <c r="I177" s="234"/>
      <c r="J177" s="244" t="s">
        <v>923</v>
      </c>
      <c r="K177" s="245"/>
      <c r="L177" s="245"/>
      <c r="M177" s="245"/>
      <c r="N177" s="245"/>
      <c r="O177" s="245"/>
      <c r="P177" s="245"/>
      <c r="Q177" s="245"/>
      <c r="R177" s="245"/>
      <c r="S177" s="245"/>
      <c r="T177" s="246"/>
    </row>
    <row r="178" spans="2:20" s="3" customFormat="1" ht="30.6" customHeight="1" x14ac:dyDescent="0.2">
      <c r="B178" s="241" t="s">
        <v>766</v>
      </c>
      <c r="C178" s="242"/>
      <c r="D178" s="241" t="s">
        <v>924</v>
      </c>
      <c r="E178" s="242"/>
      <c r="F178" s="232" t="s">
        <v>925</v>
      </c>
      <c r="G178" s="233"/>
      <c r="H178" s="233"/>
      <c r="I178" s="234"/>
      <c r="J178" s="244" t="s">
        <v>921</v>
      </c>
      <c r="K178" s="245"/>
      <c r="L178" s="245"/>
      <c r="M178" s="245"/>
      <c r="N178" s="245"/>
      <c r="O178" s="245"/>
      <c r="P178" s="245"/>
      <c r="Q178" s="245"/>
      <c r="R178" s="245"/>
      <c r="S178" s="245"/>
      <c r="T178" s="246"/>
    </row>
    <row r="179" spans="2:20" s="3" customFormat="1" ht="30.6" customHeight="1" x14ac:dyDescent="0.2">
      <c r="B179" s="241" t="s">
        <v>816</v>
      </c>
      <c r="C179" s="242"/>
      <c r="D179" s="241"/>
      <c r="E179" s="242"/>
      <c r="F179" s="232" t="s">
        <v>817</v>
      </c>
      <c r="G179" s="233"/>
      <c r="H179" s="233"/>
      <c r="I179" s="234"/>
      <c r="J179" s="244" t="s">
        <v>926</v>
      </c>
      <c r="K179" s="245"/>
      <c r="L179" s="245"/>
      <c r="M179" s="245"/>
      <c r="N179" s="245"/>
      <c r="O179" s="245"/>
      <c r="P179" s="245"/>
      <c r="Q179" s="245"/>
      <c r="R179" s="245"/>
      <c r="S179" s="245"/>
      <c r="T179" s="246"/>
    </row>
    <row r="180" spans="2:20" s="3" customFormat="1" ht="36.6" customHeight="1" x14ac:dyDescent="0.2">
      <c r="B180" s="241" t="s">
        <v>846</v>
      </c>
      <c r="C180" s="242"/>
      <c r="D180" s="241"/>
      <c r="E180" s="242"/>
      <c r="F180" s="232" t="s">
        <v>847</v>
      </c>
      <c r="G180" s="233"/>
      <c r="H180" s="233"/>
      <c r="I180" s="234"/>
      <c r="J180" s="244" t="s">
        <v>927</v>
      </c>
      <c r="K180" s="245"/>
      <c r="L180" s="245"/>
      <c r="M180" s="245"/>
      <c r="N180" s="245"/>
      <c r="O180" s="245"/>
      <c r="P180" s="245"/>
      <c r="Q180" s="245"/>
      <c r="R180" s="245"/>
      <c r="S180" s="245"/>
      <c r="T180" s="246"/>
    </row>
    <row r="181" spans="2:20" s="3" customFormat="1" ht="35.450000000000003" customHeight="1" x14ac:dyDescent="0.2">
      <c r="B181" s="232" t="s">
        <v>768</v>
      </c>
      <c r="C181" s="234"/>
      <c r="D181" s="241"/>
      <c r="E181" s="242"/>
      <c r="F181" s="232" t="s">
        <v>787</v>
      </c>
      <c r="G181" s="233"/>
      <c r="H181" s="233"/>
      <c r="I181" s="234"/>
      <c r="J181" s="244" t="s">
        <v>818</v>
      </c>
      <c r="K181" s="245"/>
      <c r="L181" s="245"/>
      <c r="M181" s="245"/>
      <c r="N181" s="245"/>
      <c r="O181" s="245"/>
      <c r="P181" s="245"/>
      <c r="Q181" s="245"/>
      <c r="R181" s="245"/>
      <c r="S181" s="245"/>
      <c r="T181" s="246"/>
    </row>
    <row r="182" spans="2:20" s="3" customFormat="1" ht="41.45" customHeight="1" x14ac:dyDescent="0.2">
      <c r="B182" s="241" t="s">
        <v>928</v>
      </c>
      <c r="C182" s="242"/>
      <c r="D182" s="241"/>
      <c r="E182" s="242"/>
      <c r="F182" s="241" t="s">
        <v>929</v>
      </c>
      <c r="G182" s="243"/>
      <c r="H182" s="243"/>
      <c r="I182" s="242"/>
      <c r="J182" s="244" t="s">
        <v>930</v>
      </c>
      <c r="K182" s="245"/>
      <c r="L182" s="245"/>
      <c r="M182" s="245"/>
      <c r="N182" s="245"/>
      <c r="O182" s="245"/>
      <c r="P182" s="245"/>
      <c r="Q182" s="245"/>
      <c r="R182" s="245"/>
      <c r="S182" s="245"/>
      <c r="T182" s="246"/>
    </row>
    <row r="183" spans="2:20" s="3" customFormat="1" ht="30.6" customHeight="1" x14ac:dyDescent="0.2">
      <c r="B183" s="241" t="s">
        <v>931</v>
      </c>
      <c r="C183" s="242"/>
      <c r="D183" s="241"/>
      <c r="E183" s="242"/>
      <c r="F183" s="241" t="s">
        <v>932</v>
      </c>
      <c r="G183" s="243"/>
      <c r="H183" s="243"/>
      <c r="I183" s="242"/>
      <c r="J183" s="244" t="s">
        <v>933</v>
      </c>
      <c r="K183" s="245"/>
      <c r="L183" s="245"/>
      <c r="M183" s="245"/>
      <c r="N183" s="245"/>
      <c r="O183" s="245"/>
      <c r="P183" s="245"/>
      <c r="Q183" s="245"/>
      <c r="R183" s="245"/>
      <c r="S183" s="245"/>
      <c r="T183" s="246"/>
    </row>
    <row r="184" spans="2:20" s="3" customFormat="1" ht="30.6" customHeight="1" x14ac:dyDescent="0.2">
      <c r="B184" s="241" t="s">
        <v>770</v>
      </c>
      <c r="C184" s="242"/>
      <c r="D184" s="241" t="s">
        <v>934</v>
      </c>
      <c r="E184" s="242"/>
      <c r="F184" s="241" t="s">
        <v>769</v>
      </c>
      <c r="G184" s="243"/>
      <c r="H184" s="243"/>
      <c r="I184" s="242"/>
      <c r="J184" s="244" t="s">
        <v>762</v>
      </c>
      <c r="K184" s="245"/>
      <c r="L184" s="245"/>
      <c r="M184" s="245"/>
      <c r="N184" s="245"/>
      <c r="O184" s="245"/>
      <c r="P184" s="245"/>
      <c r="Q184" s="245"/>
      <c r="R184" s="245"/>
      <c r="S184" s="245"/>
      <c r="T184" s="246"/>
    </row>
    <row r="185" spans="2:20" s="3" customFormat="1" ht="39" customHeight="1" x14ac:dyDescent="0.2">
      <c r="B185" s="241" t="s">
        <v>771</v>
      </c>
      <c r="C185" s="242"/>
      <c r="D185" s="241"/>
      <c r="E185" s="242"/>
      <c r="F185" s="241" t="s">
        <v>772</v>
      </c>
      <c r="G185" s="243"/>
      <c r="H185" s="243"/>
      <c r="I185" s="242"/>
      <c r="J185" s="244" t="s">
        <v>935</v>
      </c>
      <c r="K185" s="245"/>
      <c r="L185" s="245"/>
      <c r="M185" s="245"/>
      <c r="N185" s="245"/>
      <c r="O185" s="245"/>
      <c r="P185" s="245"/>
      <c r="Q185" s="245"/>
      <c r="R185" s="245"/>
      <c r="S185" s="245"/>
      <c r="T185" s="246"/>
    </row>
    <row r="186" spans="2:20" s="3" customFormat="1" ht="42.6" customHeight="1" x14ac:dyDescent="0.2">
      <c r="B186" s="241" t="s">
        <v>936</v>
      </c>
      <c r="C186" s="242"/>
      <c r="D186" s="241" t="s">
        <v>937</v>
      </c>
      <c r="E186" s="242"/>
      <c r="F186" s="241" t="s">
        <v>938</v>
      </c>
      <c r="G186" s="243"/>
      <c r="H186" s="243"/>
      <c r="I186" s="242"/>
      <c r="J186" s="244" t="s">
        <v>945</v>
      </c>
      <c r="K186" s="245"/>
      <c r="L186" s="245"/>
      <c r="M186" s="245"/>
      <c r="N186" s="245"/>
      <c r="O186" s="245"/>
      <c r="P186" s="245"/>
      <c r="Q186" s="245"/>
      <c r="R186" s="245"/>
      <c r="S186" s="245"/>
      <c r="T186" s="246"/>
    </row>
    <row r="187" spans="2:20" s="3" customFormat="1" ht="46.15" customHeight="1" x14ac:dyDescent="0.2">
      <c r="B187" s="241" t="s">
        <v>819</v>
      </c>
      <c r="C187" s="242"/>
      <c r="D187" s="241"/>
      <c r="E187" s="242"/>
      <c r="F187" s="241" t="s">
        <v>820</v>
      </c>
      <c r="G187" s="243"/>
      <c r="H187" s="243"/>
      <c r="I187" s="242"/>
      <c r="J187" s="244" t="s">
        <v>946</v>
      </c>
      <c r="K187" s="245"/>
      <c r="L187" s="245"/>
      <c r="M187" s="245"/>
      <c r="N187" s="245"/>
      <c r="O187" s="245"/>
      <c r="P187" s="245"/>
      <c r="Q187" s="245"/>
      <c r="R187" s="245"/>
      <c r="S187" s="245"/>
      <c r="T187" s="246"/>
    </row>
    <row r="188" spans="2:20" s="3" customFormat="1" ht="31.15" customHeight="1" x14ac:dyDescent="0.2">
      <c r="B188" s="241" t="s">
        <v>939</v>
      </c>
      <c r="C188" s="242"/>
      <c r="D188" s="241"/>
      <c r="E188" s="242"/>
      <c r="F188" s="241" t="s">
        <v>940</v>
      </c>
      <c r="G188" s="243"/>
      <c r="H188" s="243"/>
      <c r="I188" s="242"/>
      <c r="J188" s="244" t="s">
        <v>762</v>
      </c>
      <c r="K188" s="245"/>
      <c r="L188" s="245"/>
      <c r="M188" s="245"/>
      <c r="N188" s="245"/>
      <c r="O188" s="245"/>
      <c r="P188" s="245"/>
      <c r="Q188" s="245"/>
      <c r="R188" s="245"/>
      <c r="S188" s="245"/>
      <c r="T188" s="246"/>
    </row>
    <row r="189" spans="2:20" s="3" customFormat="1" ht="75.599999999999994" customHeight="1" x14ac:dyDescent="0.2">
      <c r="B189" s="241" t="s">
        <v>941</v>
      </c>
      <c r="C189" s="242"/>
      <c r="D189" s="241" t="s">
        <v>821</v>
      </c>
      <c r="E189" s="242"/>
      <c r="F189" s="241" t="s">
        <v>822</v>
      </c>
      <c r="G189" s="243"/>
      <c r="H189" s="243"/>
      <c r="I189" s="242"/>
      <c r="J189" s="244" t="s">
        <v>942</v>
      </c>
      <c r="K189" s="245"/>
      <c r="L189" s="245"/>
      <c r="M189" s="245"/>
      <c r="N189" s="245"/>
      <c r="O189" s="245"/>
      <c r="P189" s="245"/>
      <c r="Q189" s="245"/>
      <c r="R189" s="245"/>
      <c r="S189" s="245"/>
      <c r="T189" s="246"/>
    </row>
    <row r="190" spans="2:20" s="3" customFormat="1" ht="32.450000000000003" customHeight="1" x14ac:dyDescent="0.2">
      <c r="B190" s="241" t="s">
        <v>773</v>
      </c>
      <c r="C190" s="242"/>
      <c r="D190" s="241" t="s">
        <v>774</v>
      </c>
      <c r="E190" s="242"/>
      <c r="F190" s="232" t="s">
        <v>943</v>
      </c>
      <c r="G190" s="233"/>
      <c r="H190" s="233"/>
      <c r="I190" s="234"/>
      <c r="J190" s="244" t="s">
        <v>762</v>
      </c>
      <c r="K190" s="245"/>
      <c r="L190" s="245"/>
      <c r="M190" s="245"/>
      <c r="N190" s="245"/>
      <c r="O190" s="245"/>
      <c r="P190" s="245"/>
      <c r="Q190" s="245"/>
      <c r="R190" s="245"/>
      <c r="S190" s="245"/>
      <c r="T190" s="246"/>
    </row>
    <row r="191" spans="2:20" s="3" customFormat="1" ht="42.6" customHeight="1" x14ac:dyDescent="0.2">
      <c r="B191" s="241" t="s">
        <v>775</v>
      </c>
      <c r="C191" s="242"/>
      <c r="D191" s="241" t="s">
        <v>776</v>
      </c>
      <c r="E191" s="242"/>
      <c r="F191" s="232" t="s">
        <v>943</v>
      </c>
      <c r="G191" s="233"/>
      <c r="H191" s="233"/>
      <c r="I191" s="234"/>
      <c r="J191" s="244" t="s">
        <v>944</v>
      </c>
      <c r="K191" s="245"/>
      <c r="L191" s="245"/>
      <c r="M191" s="245"/>
      <c r="N191" s="245"/>
      <c r="O191" s="245"/>
      <c r="P191" s="245"/>
      <c r="Q191" s="245"/>
      <c r="R191" s="245"/>
      <c r="S191" s="245"/>
      <c r="T191" s="246"/>
    </row>
    <row r="192" spans="2:20" s="3" customFormat="1" ht="35.450000000000003" customHeight="1" x14ac:dyDescent="0.2">
      <c r="B192" s="241"/>
      <c r="C192" s="242"/>
      <c r="D192" s="241"/>
      <c r="E192" s="242"/>
      <c r="F192" s="241" t="s">
        <v>777</v>
      </c>
      <c r="G192" s="243"/>
      <c r="H192" s="243"/>
      <c r="I192" s="242"/>
      <c r="J192" s="244" t="s">
        <v>778</v>
      </c>
      <c r="K192" s="245"/>
      <c r="L192" s="245"/>
      <c r="M192" s="245"/>
      <c r="N192" s="245"/>
      <c r="O192" s="245"/>
      <c r="P192" s="245"/>
      <c r="Q192" s="245"/>
      <c r="R192" s="245"/>
      <c r="S192" s="245"/>
      <c r="T192" s="246"/>
    </row>
    <row r="193" spans="2:20" s="3" customFormat="1" ht="30" customHeight="1" x14ac:dyDescent="0.2">
      <c r="B193" s="241"/>
      <c r="C193" s="242"/>
      <c r="D193" s="241"/>
      <c r="E193" s="242"/>
      <c r="F193" s="241" t="s">
        <v>779</v>
      </c>
      <c r="G193" s="243"/>
      <c r="H193" s="243"/>
      <c r="I193" s="242"/>
      <c r="J193" s="244" t="s">
        <v>791</v>
      </c>
      <c r="K193" s="245"/>
      <c r="L193" s="245"/>
      <c r="M193" s="245"/>
      <c r="N193" s="245"/>
      <c r="O193" s="245"/>
      <c r="P193" s="245"/>
      <c r="Q193" s="245"/>
      <c r="R193" s="245"/>
      <c r="S193" s="245"/>
      <c r="T193" s="246"/>
    </row>
    <row r="194" spans="2:20" s="3" customFormat="1" ht="13.9" customHeight="1" x14ac:dyDescent="0.2">
      <c r="B194" s="241"/>
      <c r="C194" s="242"/>
      <c r="D194" s="241"/>
      <c r="E194" s="242"/>
      <c r="F194" s="241"/>
      <c r="G194" s="243"/>
      <c r="H194" s="243"/>
      <c r="I194" s="242"/>
      <c r="J194" s="244"/>
      <c r="K194" s="245"/>
      <c r="L194" s="245"/>
      <c r="M194" s="245"/>
      <c r="N194" s="245"/>
      <c r="O194" s="245"/>
      <c r="P194" s="245"/>
      <c r="Q194" s="245"/>
      <c r="R194" s="245"/>
      <c r="S194" s="245"/>
      <c r="T194" s="246"/>
    </row>
    <row r="195" spans="2:20" s="3" customFormat="1" ht="30.4" customHeight="1" x14ac:dyDescent="0.2">
      <c r="B195" s="304" t="s">
        <v>86</v>
      </c>
      <c r="C195" s="305"/>
      <c r="D195" s="305"/>
      <c r="E195" s="305"/>
      <c r="F195" s="305"/>
      <c r="G195" s="305"/>
      <c r="H195" s="305"/>
      <c r="I195" s="305"/>
      <c r="J195" s="305"/>
      <c r="K195" s="305"/>
      <c r="L195" s="305"/>
      <c r="M195" s="305"/>
      <c r="N195" s="305"/>
      <c r="O195" s="305"/>
      <c r="P195" s="305"/>
      <c r="Q195" s="305"/>
      <c r="R195" s="305"/>
      <c r="S195" s="305"/>
      <c r="T195" s="306"/>
    </row>
    <row r="196" spans="2:20" s="3" customFormat="1" ht="41.65" customHeight="1" x14ac:dyDescent="0.2">
      <c r="B196" s="307" t="s">
        <v>87</v>
      </c>
      <c r="C196" s="625" t="s">
        <v>594</v>
      </c>
      <c r="D196" s="626"/>
      <c r="E196" s="626"/>
      <c r="F196" s="626"/>
      <c r="G196" s="626"/>
      <c r="H196" s="626"/>
      <c r="I196" s="626"/>
      <c r="J196" s="626"/>
      <c r="K196" s="626"/>
      <c r="L196" s="626"/>
      <c r="M196" s="626"/>
      <c r="N196" s="626"/>
      <c r="O196" s="626"/>
      <c r="P196" s="626"/>
      <c r="Q196" s="626"/>
      <c r="R196" s="626"/>
      <c r="S196" s="626"/>
      <c r="T196" s="627"/>
    </row>
    <row r="197" spans="2:20" s="3" customFormat="1" ht="22.5" customHeight="1" x14ac:dyDescent="0.2">
      <c r="B197" s="308"/>
      <c r="C197" s="247" t="s">
        <v>119</v>
      </c>
      <c r="D197" s="248"/>
      <c r="E197" s="248"/>
      <c r="F197" s="248"/>
      <c r="G197" s="248"/>
      <c r="H197" s="248"/>
      <c r="I197" s="248"/>
      <c r="J197" s="248"/>
      <c r="K197" s="248"/>
      <c r="L197" s="249"/>
      <c r="M197" s="247"/>
      <c r="N197" s="248"/>
      <c r="O197" s="248"/>
      <c r="P197" s="248"/>
      <c r="Q197" s="248"/>
      <c r="R197" s="248"/>
      <c r="S197" s="248"/>
      <c r="T197" s="249"/>
    </row>
    <row r="198" spans="2:20" s="3" customFormat="1" ht="22.5" customHeight="1" x14ac:dyDescent="0.2">
      <c r="B198" s="308"/>
      <c r="C198" s="228" t="s">
        <v>74</v>
      </c>
      <c r="D198" s="228"/>
      <c r="E198" s="228"/>
      <c r="F198" s="228" t="s">
        <v>524</v>
      </c>
      <c r="G198" s="228"/>
      <c r="H198" s="228" t="s">
        <v>64</v>
      </c>
      <c r="I198" s="228"/>
      <c r="J198" s="228" t="s">
        <v>88</v>
      </c>
      <c r="K198" s="228"/>
      <c r="L198" s="228"/>
      <c r="M198" s="219"/>
      <c r="N198" s="220"/>
      <c r="O198" s="220"/>
      <c r="P198" s="220"/>
      <c r="Q198" s="220"/>
      <c r="R198" s="220"/>
      <c r="S198" s="220"/>
      <c r="T198" s="221"/>
    </row>
    <row r="199" spans="2:20" s="3" customFormat="1" ht="22.5" customHeight="1" x14ac:dyDescent="0.2">
      <c r="B199" s="308"/>
      <c r="C199" s="275" t="s">
        <v>76</v>
      </c>
      <c r="D199" s="275"/>
      <c r="E199" s="275"/>
      <c r="F199" s="400">
        <f>+H202/100</f>
        <v>0.4889</v>
      </c>
      <c r="G199" s="400"/>
      <c r="H199" s="400">
        <v>0.55049999999999999</v>
      </c>
      <c r="I199" s="400"/>
      <c r="J199" s="309">
        <f>F199-H199</f>
        <v>-6.1599999999999988E-2</v>
      </c>
      <c r="K199" s="309"/>
      <c r="L199" s="309"/>
      <c r="M199" s="222"/>
      <c r="N199" s="223"/>
      <c r="O199" s="223"/>
      <c r="P199" s="223"/>
      <c r="Q199" s="223"/>
      <c r="R199" s="223"/>
      <c r="S199" s="223"/>
      <c r="T199" s="224"/>
    </row>
    <row r="200" spans="2:20" s="3" customFormat="1" ht="22.5" customHeight="1" x14ac:dyDescent="0.2">
      <c r="B200" s="308"/>
      <c r="C200" s="94"/>
      <c r="D200" s="94"/>
      <c r="E200" s="94"/>
      <c r="F200" s="93"/>
      <c r="G200" s="93"/>
      <c r="H200" s="93"/>
      <c r="I200" s="93"/>
      <c r="J200" s="93"/>
      <c r="K200" s="93"/>
      <c r="L200" s="93"/>
      <c r="M200" s="222"/>
      <c r="N200" s="223"/>
      <c r="O200" s="223"/>
      <c r="P200" s="223"/>
      <c r="Q200" s="223"/>
      <c r="R200" s="223"/>
      <c r="S200" s="223"/>
      <c r="T200" s="224"/>
    </row>
    <row r="201" spans="2:20" s="3" customFormat="1" ht="27" customHeight="1" x14ac:dyDescent="0.2">
      <c r="B201" s="308"/>
      <c r="C201" s="228" t="s">
        <v>77</v>
      </c>
      <c r="D201" s="228"/>
      <c r="E201" s="265" t="s">
        <v>66</v>
      </c>
      <c r="F201" s="266"/>
      <c r="G201" s="96" t="s">
        <v>78</v>
      </c>
      <c r="H201" s="309" t="s">
        <v>79</v>
      </c>
      <c r="I201" s="309"/>
      <c r="J201" s="96" t="s">
        <v>80</v>
      </c>
      <c r="K201" s="309" t="s">
        <v>81</v>
      </c>
      <c r="L201" s="309"/>
      <c r="M201" s="222"/>
      <c r="N201" s="223"/>
      <c r="O201" s="223"/>
      <c r="P201" s="223"/>
      <c r="Q201" s="223"/>
      <c r="R201" s="223"/>
      <c r="S201" s="223"/>
      <c r="T201" s="224"/>
    </row>
    <row r="202" spans="2:20" s="3" customFormat="1" ht="30" customHeight="1" x14ac:dyDescent="0.2">
      <c r="B202" s="308"/>
      <c r="C202" s="251">
        <f>I151</f>
        <v>43044</v>
      </c>
      <c r="D202" s="251"/>
      <c r="E202" s="392">
        <f>J151</f>
        <v>44484</v>
      </c>
      <c r="F202" s="393"/>
      <c r="G202" s="17">
        <f>K151</f>
        <v>1440</v>
      </c>
      <c r="H202" s="272">
        <v>48.89</v>
      </c>
      <c r="I202" s="273"/>
      <c r="J202" s="273"/>
      <c r="K202" s="273"/>
      <c r="L202" s="274"/>
      <c r="M202" s="222"/>
      <c r="N202" s="223"/>
      <c r="O202" s="223"/>
      <c r="P202" s="223"/>
      <c r="Q202" s="223"/>
      <c r="R202" s="223"/>
      <c r="S202" s="223"/>
      <c r="T202" s="224"/>
    </row>
    <row r="203" spans="2:20" s="3" customFormat="1" ht="25.5" customHeight="1" x14ac:dyDescent="0.2">
      <c r="B203" s="308"/>
      <c r="C203" s="94"/>
      <c r="D203" s="95"/>
      <c r="E203" s="92"/>
      <c r="F203" s="17"/>
      <c r="G203" s="20"/>
      <c r="H203" s="20"/>
      <c r="I203" s="17"/>
      <c r="J203" s="19"/>
      <c r="K203" s="19"/>
      <c r="L203" s="93"/>
      <c r="M203" s="222"/>
      <c r="N203" s="223"/>
      <c r="O203" s="223"/>
      <c r="P203" s="223"/>
      <c r="Q203" s="223"/>
      <c r="R203" s="223"/>
      <c r="S203" s="223"/>
      <c r="T203" s="224"/>
    </row>
    <row r="204" spans="2:20" s="3" customFormat="1" ht="19.5" customHeight="1" x14ac:dyDescent="0.2">
      <c r="B204" s="308"/>
      <c r="C204" s="247" t="s">
        <v>82</v>
      </c>
      <c r="D204" s="248"/>
      <c r="E204" s="248"/>
      <c r="F204" s="248"/>
      <c r="G204" s="248"/>
      <c r="H204" s="248"/>
      <c r="I204" s="248"/>
      <c r="J204" s="248"/>
      <c r="K204" s="248"/>
      <c r="L204" s="249"/>
      <c r="M204" s="225"/>
      <c r="N204" s="226"/>
      <c r="O204" s="226"/>
      <c r="P204" s="226"/>
      <c r="Q204" s="226"/>
      <c r="R204" s="226"/>
      <c r="S204" s="226"/>
      <c r="T204" s="227"/>
    </row>
    <row r="205" spans="2:20" s="3" customFormat="1" ht="22.5" customHeight="1" x14ac:dyDescent="0.2">
      <c r="B205" s="308"/>
      <c r="C205" s="229" t="s">
        <v>83</v>
      </c>
      <c r="D205" s="230"/>
      <c r="E205" s="230"/>
      <c r="F205" s="231"/>
      <c r="G205" s="250" t="s">
        <v>780</v>
      </c>
      <c r="H205" s="250"/>
      <c r="I205" s="250"/>
      <c r="J205" s="250"/>
      <c r="K205" s="250" t="s">
        <v>84</v>
      </c>
      <c r="L205" s="250"/>
      <c r="M205" s="250"/>
      <c r="N205" s="250"/>
      <c r="O205" s="250"/>
      <c r="P205" s="250"/>
      <c r="Q205" s="250"/>
      <c r="R205" s="250"/>
      <c r="S205" s="250"/>
      <c r="T205" s="250"/>
    </row>
    <row r="206" spans="2:20" ht="35.25" customHeight="1" x14ac:dyDescent="0.2">
      <c r="B206" s="308"/>
      <c r="C206" s="294" t="s">
        <v>85</v>
      </c>
      <c r="D206" s="294"/>
      <c r="E206" s="229" t="s">
        <v>525</v>
      </c>
      <c r="F206" s="231"/>
      <c r="G206" s="250"/>
      <c r="H206" s="250"/>
      <c r="I206" s="250"/>
      <c r="J206" s="250"/>
      <c r="K206" s="250"/>
      <c r="L206" s="250"/>
      <c r="M206" s="250"/>
      <c r="N206" s="250"/>
      <c r="O206" s="250"/>
      <c r="P206" s="250"/>
      <c r="Q206" s="250"/>
      <c r="R206" s="250"/>
      <c r="S206" s="250"/>
      <c r="T206" s="250"/>
    </row>
    <row r="207" spans="2:20" ht="54" customHeight="1" x14ac:dyDescent="0.2">
      <c r="B207" s="308"/>
      <c r="C207" s="217" t="s">
        <v>824</v>
      </c>
      <c r="D207" s="218"/>
      <c r="E207" s="217"/>
      <c r="F207" s="218"/>
      <c r="G207" s="232" t="s">
        <v>825</v>
      </c>
      <c r="H207" s="233"/>
      <c r="I207" s="233"/>
      <c r="J207" s="234"/>
      <c r="K207" s="244" t="s">
        <v>947</v>
      </c>
      <c r="L207" s="245"/>
      <c r="M207" s="245"/>
      <c r="N207" s="245"/>
      <c r="O207" s="245"/>
      <c r="P207" s="245"/>
      <c r="Q207" s="245"/>
      <c r="R207" s="245"/>
      <c r="S207" s="245"/>
      <c r="T207" s="246"/>
    </row>
    <row r="208" spans="2:20" ht="36" customHeight="1" x14ac:dyDescent="0.2">
      <c r="B208" s="308"/>
      <c r="C208" s="217" t="s">
        <v>948</v>
      </c>
      <c r="D208" s="218"/>
      <c r="E208" s="217"/>
      <c r="F208" s="218"/>
      <c r="G208" s="232" t="s">
        <v>949</v>
      </c>
      <c r="H208" s="233"/>
      <c r="I208" s="233"/>
      <c r="J208" s="234"/>
      <c r="K208" s="244" t="s">
        <v>950</v>
      </c>
      <c r="L208" s="245"/>
      <c r="M208" s="245"/>
      <c r="N208" s="245"/>
      <c r="O208" s="245"/>
      <c r="P208" s="245"/>
      <c r="Q208" s="245"/>
      <c r="R208" s="245"/>
      <c r="S208" s="245"/>
      <c r="T208" s="246"/>
    </row>
    <row r="209" spans="2:20" ht="35.25" customHeight="1" x14ac:dyDescent="0.2">
      <c r="B209" s="308"/>
      <c r="C209" s="217" t="s">
        <v>826</v>
      </c>
      <c r="D209" s="218"/>
      <c r="E209" s="217"/>
      <c r="F209" s="218"/>
      <c r="G209" s="232" t="s">
        <v>825</v>
      </c>
      <c r="H209" s="233"/>
      <c r="I209" s="233"/>
      <c r="J209" s="234"/>
      <c r="K209" s="244" t="s">
        <v>951</v>
      </c>
      <c r="L209" s="245"/>
      <c r="M209" s="245"/>
      <c r="N209" s="245"/>
      <c r="O209" s="245"/>
      <c r="P209" s="245"/>
      <c r="Q209" s="245"/>
      <c r="R209" s="245"/>
      <c r="S209" s="245"/>
      <c r="T209" s="246"/>
    </row>
    <row r="210" spans="2:20" ht="36" customHeight="1" x14ac:dyDescent="0.2">
      <c r="B210" s="308"/>
      <c r="C210" s="217" t="s">
        <v>827</v>
      </c>
      <c r="D210" s="218"/>
      <c r="E210" s="217"/>
      <c r="F210" s="218"/>
      <c r="G210" s="232" t="s">
        <v>952</v>
      </c>
      <c r="H210" s="233"/>
      <c r="I210" s="233"/>
      <c r="J210" s="234"/>
      <c r="K210" s="244" t="s">
        <v>953</v>
      </c>
      <c r="L210" s="245"/>
      <c r="M210" s="245"/>
      <c r="N210" s="245"/>
      <c r="O210" s="245"/>
      <c r="P210" s="245"/>
      <c r="Q210" s="245"/>
      <c r="R210" s="245"/>
      <c r="S210" s="245"/>
      <c r="T210" s="246"/>
    </row>
    <row r="211" spans="2:20" ht="37.15" customHeight="1" x14ac:dyDescent="0.2">
      <c r="B211" s="308"/>
      <c r="C211" s="217" t="s">
        <v>954</v>
      </c>
      <c r="D211" s="218"/>
      <c r="E211" s="217"/>
      <c r="F211" s="218"/>
      <c r="G211" s="232" t="s">
        <v>955</v>
      </c>
      <c r="H211" s="233"/>
      <c r="I211" s="233"/>
      <c r="J211" s="234"/>
      <c r="K211" s="244" t="s">
        <v>956</v>
      </c>
      <c r="L211" s="245"/>
      <c r="M211" s="245"/>
      <c r="N211" s="245"/>
      <c r="O211" s="245"/>
      <c r="P211" s="245"/>
      <c r="Q211" s="245"/>
      <c r="R211" s="245"/>
      <c r="S211" s="245"/>
      <c r="T211" s="246"/>
    </row>
    <row r="212" spans="2:20" s="3" customFormat="1" ht="30" customHeight="1" x14ac:dyDescent="0.2">
      <c r="B212" s="308"/>
      <c r="C212" s="217" t="s">
        <v>957</v>
      </c>
      <c r="D212" s="218"/>
      <c r="E212" s="217"/>
      <c r="F212" s="218"/>
      <c r="G212" s="232" t="s">
        <v>958</v>
      </c>
      <c r="H212" s="233"/>
      <c r="I212" s="233"/>
      <c r="J212" s="234"/>
      <c r="K212" s="244" t="s">
        <v>959</v>
      </c>
      <c r="L212" s="245"/>
      <c r="M212" s="245"/>
      <c r="N212" s="245"/>
      <c r="O212" s="245"/>
      <c r="P212" s="245"/>
      <c r="Q212" s="245"/>
      <c r="R212" s="245"/>
      <c r="S212" s="245"/>
      <c r="T212" s="246"/>
    </row>
    <row r="213" spans="2:20" s="3" customFormat="1" ht="34.9" customHeight="1" x14ac:dyDescent="0.2">
      <c r="B213" s="308"/>
      <c r="C213" s="217" t="s">
        <v>828</v>
      </c>
      <c r="D213" s="218"/>
      <c r="E213" s="217"/>
      <c r="F213" s="218"/>
      <c r="G213" s="232" t="s">
        <v>829</v>
      </c>
      <c r="H213" s="233"/>
      <c r="I213" s="233"/>
      <c r="J213" s="234"/>
      <c r="K213" s="244" t="s">
        <v>960</v>
      </c>
      <c r="L213" s="245"/>
      <c r="M213" s="245"/>
      <c r="N213" s="245"/>
      <c r="O213" s="245"/>
      <c r="P213" s="245"/>
      <c r="Q213" s="245"/>
      <c r="R213" s="245"/>
      <c r="S213" s="245"/>
      <c r="T213" s="246"/>
    </row>
    <row r="214" spans="2:20" s="3" customFormat="1" ht="30.6" customHeight="1" x14ac:dyDescent="0.2">
      <c r="B214" s="308"/>
      <c r="C214" s="217" t="s">
        <v>782</v>
      </c>
      <c r="D214" s="218"/>
      <c r="E214" s="217"/>
      <c r="F214" s="218"/>
      <c r="G214" s="235" t="s">
        <v>783</v>
      </c>
      <c r="H214" s="235"/>
      <c r="I214" s="235"/>
      <c r="J214" s="235"/>
      <c r="K214" s="236" t="s">
        <v>961</v>
      </c>
      <c r="L214" s="236"/>
      <c r="M214" s="236"/>
      <c r="N214" s="236"/>
      <c r="O214" s="236"/>
      <c r="P214" s="236"/>
      <c r="Q214" s="236"/>
      <c r="R214" s="236"/>
      <c r="S214" s="236"/>
      <c r="T214" s="236"/>
    </row>
    <row r="215" spans="2:20" s="3" customFormat="1" ht="34.15" customHeight="1" x14ac:dyDescent="0.2">
      <c r="B215" s="308"/>
      <c r="C215" s="217" t="s">
        <v>848</v>
      </c>
      <c r="D215" s="218"/>
      <c r="E215" s="217"/>
      <c r="F215" s="218"/>
      <c r="G215" s="235" t="s">
        <v>849</v>
      </c>
      <c r="H215" s="235"/>
      <c r="I215" s="235"/>
      <c r="J215" s="235"/>
      <c r="K215" s="244" t="s">
        <v>962</v>
      </c>
      <c r="L215" s="245"/>
      <c r="M215" s="245"/>
      <c r="N215" s="245"/>
      <c r="O215" s="245"/>
      <c r="P215" s="245"/>
      <c r="Q215" s="245"/>
      <c r="R215" s="245"/>
      <c r="S215" s="245"/>
      <c r="T215" s="246"/>
    </row>
    <row r="216" spans="2:20" s="3" customFormat="1" ht="33" customHeight="1" x14ac:dyDescent="0.2">
      <c r="B216" s="308"/>
      <c r="C216" s="217" t="s">
        <v>830</v>
      </c>
      <c r="D216" s="218"/>
      <c r="E216" s="217"/>
      <c r="F216" s="218"/>
      <c r="G216" s="235" t="s">
        <v>831</v>
      </c>
      <c r="H216" s="235"/>
      <c r="I216" s="235"/>
      <c r="J216" s="235"/>
      <c r="K216" s="244" t="s">
        <v>963</v>
      </c>
      <c r="L216" s="245"/>
      <c r="M216" s="245"/>
      <c r="N216" s="245"/>
      <c r="O216" s="245"/>
      <c r="P216" s="245"/>
      <c r="Q216" s="245"/>
      <c r="R216" s="245"/>
      <c r="S216" s="245"/>
      <c r="T216" s="246"/>
    </row>
    <row r="217" spans="2:20" s="3" customFormat="1" ht="30.6" customHeight="1" x14ac:dyDescent="0.2">
      <c r="B217" s="308"/>
      <c r="C217" s="217" t="s">
        <v>788</v>
      </c>
      <c r="D217" s="218"/>
      <c r="E217" s="217"/>
      <c r="F217" s="218"/>
      <c r="G217" s="235" t="s">
        <v>964</v>
      </c>
      <c r="H217" s="235"/>
      <c r="I217" s="235"/>
      <c r="J217" s="235"/>
      <c r="K217" s="244" t="s">
        <v>796</v>
      </c>
      <c r="L217" s="245"/>
      <c r="M217" s="245"/>
      <c r="N217" s="245"/>
      <c r="O217" s="245"/>
      <c r="P217" s="245"/>
      <c r="Q217" s="245"/>
      <c r="R217" s="245"/>
      <c r="S217" s="245"/>
      <c r="T217" s="246"/>
    </row>
    <row r="218" spans="2:20" s="3" customFormat="1" ht="38.450000000000003" customHeight="1" x14ac:dyDescent="0.2">
      <c r="B218" s="164"/>
      <c r="C218" s="217" t="s">
        <v>784</v>
      </c>
      <c r="D218" s="218"/>
      <c r="E218" s="217"/>
      <c r="F218" s="218"/>
      <c r="G218" s="232" t="s">
        <v>785</v>
      </c>
      <c r="H218" s="233"/>
      <c r="I218" s="233"/>
      <c r="J218" s="234"/>
      <c r="K218" s="244" t="s">
        <v>965</v>
      </c>
      <c r="L218" s="245"/>
      <c r="M218" s="245"/>
      <c r="N218" s="245"/>
      <c r="O218" s="245"/>
      <c r="P218" s="245"/>
      <c r="Q218" s="245"/>
      <c r="R218" s="245"/>
      <c r="S218" s="245"/>
      <c r="T218" s="246"/>
    </row>
    <row r="219" spans="2:20" s="3" customFormat="1" ht="42.6" customHeight="1" x14ac:dyDescent="0.2">
      <c r="B219" s="164"/>
      <c r="C219" s="217" t="s">
        <v>832</v>
      </c>
      <c r="D219" s="218"/>
      <c r="E219" s="217"/>
      <c r="F219" s="218"/>
      <c r="G219" s="232" t="s">
        <v>833</v>
      </c>
      <c r="H219" s="233"/>
      <c r="I219" s="233"/>
      <c r="J219" s="234"/>
      <c r="K219" s="244" t="s">
        <v>966</v>
      </c>
      <c r="L219" s="245"/>
      <c r="M219" s="245"/>
      <c r="N219" s="245"/>
      <c r="O219" s="245"/>
      <c r="P219" s="245"/>
      <c r="Q219" s="245"/>
      <c r="R219" s="245"/>
      <c r="S219" s="245"/>
      <c r="T219" s="246"/>
    </row>
    <row r="220" spans="2:20" s="3" customFormat="1" ht="30.6" customHeight="1" x14ac:dyDescent="0.2">
      <c r="B220" s="164"/>
      <c r="C220" s="217" t="s">
        <v>834</v>
      </c>
      <c r="D220" s="218"/>
      <c r="E220" s="217" t="s">
        <v>850</v>
      </c>
      <c r="F220" s="218"/>
      <c r="G220" s="232" t="s">
        <v>851</v>
      </c>
      <c r="H220" s="233"/>
      <c r="I220" s="233"/>
      <c r="J220" s="234"/>
      <c r="K220" s="244" t="s">
        <v>967</v>
      </c>
      <c r="L220" s="245"/>
      <c r="M220" s="245"/>
      <c r="N220" s="245"/>
      <c r="O220" s="245"/>
      <c r="P220" s="245"/>
      <c r="Q220" s="245"/>
      <c r="R220" s="245"/>
      <c r="S220" s="245"/>
      <c r="T220" s="246"/>
    </row>
    <row r="221" spans="2:20" s="3" customFormat="1" ht="37.15" customHeight="1" x14ac:dyDescent="0.2">
      <c r="B221" s="164"/>
      <c r="C221" s="217" t="s">
        <v>835</v>
      </c>
      <c r="D221" s="218"/>
      <c r="E221" s="217" t="s">
        <v>789</v>
      </c>
      <c r="F221" s="218"/>
      <c r="G221" s="232" t="s">
        <v>836</v>
      </c>
      <c r="H221" s="233"/>
      <c r="I221" s="233"/>
      <c r="J221" s="234"/>
      <c r="K221" s="244" t="s">
        <v>968</v>
      </c>
      <c r="L221" s="245"/>
      <c r="M221" s="245"/>
      <c r="N221" s="245"/>
      <c r="O221" s="245"/>
      <c r="P221" s="245"/>
      <c r="Q221" s="245"/>
      <c r="R221" s="245"/>
      <c r="S221" s="245"/>
      <c r="T221" s="246"/>
    </row>
    <row r="222" spans="2:20" s="3" customFormat="1" ht="37.15" customHeight="1" x14ac:dyDescent="0.2">
      <c r="B222" s="190"/>
      <c r="C222" s="217" t="s">
        <v>790</v>
      </c>
      <c r="D222" s="218"/>
      <c r="E222" s="217"/>
      <c r="F222" s="218"/>
      <c r="G222" s="235" t="s">
        <v>837</v>
      </c>
      <c r="H222" s="233"/>
      <c r="I222" s="233"/>
      <c r="J222" s="234"/>
      <c r="K222" s="244" t="s">
        <v>969</v>
      </c>
      <c r="L222" s="245"/>
      <c r="M222" s="245"/>
      <c r="N222" s="245"/>
      <c r="O222" s="245"/>
      <c r="P222" s="245"/>
      <c r="Q222" s="245"/>
      <c r="R222" s="245"/>
      <c r="S222" s="245"/>
      <c r="T222" s="246"/>
    </row>
    <row r="223" spans="2:20" s="3" customFormat="1" ht="37.15" customHeight="1" x14ac:dyDescent="0.2">
      <c r="B223" s="190"/>
      <c r="C223" s="217" t="s">
        <v>797</v>
      </c>
      <c r="D223" s="218"/>
      <c r="E223" s="217"/>
      <c r="F223" s="218"/>
      <c r="G223" s="235" t="s">
        <v>798</v>
      </c>
      <c r="H223" s="235"/>
      <c r="I223" s="235"/>
      <c r="J223" s="235"/>
      <c r="K223" s="236" t="s">
        <v>852</v>
      </c>
      <c r="L223" s="236"/>
      <c r="M223" s="236"/>
      <c r="N223" s="236"/>
      <c r="O223" s="236"/>
      <c r="P223" s="236"/>
      <c r="Q223" s="236"/>
      <c r="R223" s="236"/>
      <c r="S223" s="236"/>
      <c r="T223" s="236"/>
    </row>
    <row r="224" spans="2:20" s="3" customFormat="1" ht="42" customHeight="1" x14ac:dyDescent="0.2">
      <c r="B224" s="190"/>
      <c r="C224" s="217"/>
      <c r="D224" s="218"/>
      <c r="E224" s="217"/>
      <c r="F224" s="218"/>
      <c r="G224" s="241" t="s">
        <v>777</v>
      </c>
      <c r="H224" s="243"/>
      <c r="I224" s="243"/>
      <c r="J224" s="242"/>
      <c r="K224" s="244" t="s">
        <v>778</v>
      </c>
      <c r="L224" s="245"/>
      <c r="M224" s="245"/>
      <c r="N224" s="245"/>
      <c r="O224" s="245"/>
      <c r="P224" s="245"/>
      <c r="Q224" s="245"/>
      <c r="R224" s="245"/>
      <c r="S224" s="245"/>
      <c r="T224" s="246"/>
    </row>
    <row r="225" spans="2:22" s="3" customFormat="1" ht="30.6" customHeight="1" x14ac:dyDescent="0.2">
      <c r="B225" s="186"/>
      <c r="C225" s="217"/>
      <c r="D225" s="218"/>
      <c r="E225" s="217"/>
      <c r="F225" s="218"/>
      <c r="G225" s="241" t="s">
        <v>779</v>
      </c>
      <c r="H225" s="243"/>
      <c r="I225" s="243"/>
      <c r="J225" s="242"/>
      <c r="K225" s="244" t="s">
        <v>791</v>
      </c>
      <c r="L225" s="245"/>
      <c r="M225" s="245"/>
      <c r="N225" s="245"/>
      <c r="O225" s="245"/>
      <c r="P225" s="245"/>
      <c r="Q225" s="245"/>
      <c r="R225" s="245"/>
      <c r="S225" s="245"/>
      <c r="T225" s="246"/>
    </row>
    <row r="226" spans="2:22" s="22" customFormat="1" x14ac:dyDescent="0.2">
      <c r="B226" s="404"/>
      <c r="C226" s="405"/>
      <c r="D226" s="405"/>
      <c r="E226" s="405"/>
      <c r="F226" s="405"/>
      <c r="G226" s="405"/>
      <c r="H226" s="405"/>
      <c r="I226" s="405"/>
      <c r="J226" s="405"/>
      <c r="K226" s="405"/>
      <c r="L226" s="405"/>
      <c r="M226" s="405"/>
      <c r="N226" s="405"/>
      <c r="O226" s="405"/>
      <c r="P226" s="405"/>
      <c r="Q226" s="405"/>
      <c r="R226" s="405"/>
      <c r="S226" s="405"/>
      <c r="T226" s="406"/>
    </row>
    <row r="227" spans="2:22" s="22" customFormat="1" ht="30.4" customHeight="1" x14ac:dyDescent="0.2">
      <c r="B227" s="345" t="s">
        <v>89</v>
      </c>
      <c r="C227" s="342" t="s">
        <v>590</v>
      </c>
      <c r="D227" s="343"/>
      <c r="E227" s="343"/>
      <c r="F227" s="343"/>
      <c r="G227" s="343"/>
      <c r="H227" s="343"/>
      <c r="I227" s="343"/>
      <c r="J227" s="343"/>
      <c r="K227" s="343"/>
      <c r="L227" s="343"/>
      <c r="M227" s="343"/>
      <c r="N227" s="343"/>
      <c r="O227" s="343"/>
      <c r="P227" s="343"/>
      <c r="Q227" s="343"/>
      <c r="R227" s="343"/>
      <c r="S227" s="343"/>
      <c r="T227" s="344"/>
    </row>
    <row r="228" spans="2:22" s="3" customFormat="1" ht="14.1" customHeight="1" x14ac:dyDescent="0.2">
      <c r="B228" s="346"/>
      <c r="C228" s="247" t="s">
        <v>119</v>
      </c>
      <c r="D228" s="248"/>
      <c r="E228" s="248"/>
      <c r="F228" s="248"/>
      <c r="G228" s="248"/>
      <c r="H228" s="248"/>
      <c r="I228" s="248"/>
      <c r="J228" s="248"/>
      <c r="K228" s="248"/>
      <c r="L228" s="249"/>
      <c r="M228" s="280"/>
      <c r="N228" s="281"/>
      <c r="O228" s="281"/>
      <c r="P228" s="281"/>
      <c r="Q228" s="281"/>
      <c r="R228" s="281"/>
      <c r="S228" s="281"/>
      <c r="T228" s="282"/>
    </row>
    <row r="229" spans="2:22" s="3" customFormat="1" ht="15" customHeight="1" x14ac:dyDescent="0.2">
      <c r="B229" s="346"/>
      <c r="C229" s="228" t="s">
        <v>74</v>
      </c>
      <c r="D229" s="228"/>
      <c r="E229" s="228"/>
      <c r="F229" s="228" t="s">
        <v>524</v>
      </c>
      <c r="G229" s="228"/>
      <c r="H229" s="228" t="s">
        <v>64</v>
      </c>
      <c r="I229" s="228"/>
      <c r="J229" s="228" t="s">
        <v>75</v>
      </c>
      <c r="K229" s="228"/>
      <c r="L229" s="228"/>
      <c r="M229" s="283"/>
      <c r="N229" s="284"/>
      <c r="O229" s="284"/>
      <c r="P229" s="284"/>
      <c r="Q229" s="284"/>
      <c r="R229" s="284"/>
      <c r="S229" s="284"/>
      <c r="T229" s="285"/>
    </row>
    <row r="230" spans="2:22" s="3" customFormat="1" ht="21.75" customHeight="1" x14ac:dyDescent="0.2">
      <c r="B230" s="346"/>
      <c r="C230" s="347" t="s">
        <v>76</v>
      </c>
      <c r="D230" s="348"/>
      <c r="E230" s="349"/>
      <c r="F230" s="407">
        <v>1</v>
      </c>
      <c r="G230" s="408"/>
      <c r="H230" s="407">
        <v>1</v>
      </c>
      <c r="I230" s="408"/>
      <c r="J230" s="407">
        <f>F230-H230</f>
        <v>0</v>
      </c>
      <c r="K230" s="409"/>
      <c r="L230" s="408"/>
      <c r="M230" s="283"/>
      <c r="N230" s="284"/>
      <c r="O230" s="284"/>
      <c r="P230" s="284"/>
      <c r="Q230" s="284"/>
      <c r="R230" s="284"/>
      <c r="S230" s="284"/>
      <c r="T230" s="285"/>
      <c r="V230" s="106"/>
    </row>
    <row r="231" spans="2:22" s="3" customFormat="1" ht="22.5" customHeight="1" x14ac:dyDescent="0.2">
      <c r="B231" s="346"/>
      <c r="C231" s="94"/>
      <c r="D231" s="94"/>
      <c r="E231" s="94"/>
      <c r="F231" s="93"/>
      <c r="G231" s="93"/>
      <c r="H231" s="93"/>
      <c r="I231" s="93"/>
      <c r="J231" s="93"/>
      <c r="K231" s="93"/>
      <c r="L231" s="93"/>
      <c r="M231" s="283"/>
      <c r="N231" s="284"/>
      <c r="O231" s="284"/>
      <c r="P231" s="284"/>
      <c r="Q231" s="284"/>
      <c r="R231" s="284"/>
      <c r="S231" s="284"/>
      <c r="T231" s="285"/>
    </row>
    <row r="232" spans="2:22" s="3" customFormat="1" ht="37.9" customHeight="1" x14ac:dyDescent="0.2">
      <c r="B232" s="346"/>
      <c r="C232" s="265" t="s">
        <v>77</v>
      </c>
      <c r="D232" s="266"/>
      <c r="E232" s="265" t="s">
        <v>66</v>
      </c>
      <c r="F232" s="266"/>
      <c r="G232" s="96" t="s">
        <v>78</v>
      </c>
      <c r="H232" s="289" t="s">
        <v>79</v>
      </c>
      <c r="I232" s="291"/>
      <c r="J232" s="96" t="s">
        <v>80</v>
      </c>
      <c r="K232" s="289" t="s">
        <v>81</v>
      </c>
      <c r="L232" s="291"/>
      <c r="M232" s="283"/>
      <c r="N232" s="284"/>
      <c r="O232" s="284"/>
      <c r="P232" s="284"/>
      <c r="Q232" s="284"/>
      <c r="R232" s="284"/>
      <c r="S232" s="284"/>
      <c r="T232" s="285"/>
    </row>
    <row r="233" spans="2:22" s="3" customFormat="1" ht="22.5" customHeight="1" x14ac:dyDescent="0.2">
      <c r="B233" s="346"/>
      <c r="C233" s="392">
        <v>42689</v>
      </c>
      <c r="D233" s="393"/>
      <c r="E233" s="392">
        <v>42840</v>
      </c>
      <c r="F233" s="393"/>
      <c r="G233" s="17">
        <f>+K152</f>
        <v>151</v>
      </c>
      <c r="H233" s="270">
        <f>100/G233</f>
        <v>0.66225165562913912</v>
      </c>
      <c r="I233" s="271"/>
      <c r="J233" s="17">
        <v>20</v>
      </c>
      <c r="K233" s="272">
        <v>100</v>
      </c>
      <c r="L233" s="274"/>
      <c r="M233" s="283"/>
      <c r="N233" s="284"/>
      <c r="O233" s="284"/>
      <c r="P233" s="284"/>
      <c r="Q233" s="284"/>
      <c r="R233" s="284"/>
      <c r="S233" s="284"/>
      <c r="T233" s="285"/>
    </row>
    <row r="234" spans="2:22" s="3" customFormat="1" ht="15.75" customHeight="1" x14ac:dyDescent="0.2">
      <c r="B234" s="346"/>
      <c r="C234" s="94"/>
      <c r="D234" s="95"/>
      <c r="E234" s="92"/>
      <c r="F234" s="17"/>
      <c r="G234" s="20"/>
      <c r="H234" s="20"/>
      <c r="I234" s="17"/>
      <c r="J234" s="19"/>
      <c r="K234" s="19"/>
      <c r="L234" s="93"/>
      <c r="M234" s="283"/>
      <c r="N234" s="284"/>
      <c r="O234" s="284"/>
      <c r="P234" s="284"/>
      <c r="Q234" s="284"/>
      <c r="R234" s="284"/>
      <c r="S234" s="284"/>
      <c r="T234" s="285"/>
    </row>
    <row r="235" spans="2:22" s="3" customFormat="1" ht="29.25" customHeight="1" x14ac:dyDescent="0.2">
      <c r="B235" s="346"/>
      <c r="C235" s="247" t="s">
        <v>82</v>
      </c>
      <c r="D235" s="248"/>
      <c r="E235" s="248"/>
      <c r="F235" s="248"/>
      <c r="G235" s="248"/>
      <c r="H235" s="248"/>
      <c r="I235" s="248"/>
      <c r="J235" s="248"/>
      <c r="K235" s="248"/>
      <c r="L235" s="249"/>
      <c r="M235" s="283"/>
      <c r="N235" s="284"/>
      <c r="O235" s="284"/>
      <c r="P235" s="284"/>
      <c r="Q235" s="284"/>
      <c r="R235" s="284"/>
      <c r="S235" s="284"/>
      <c r="T235" s="285"/>
      <c r="V235" s="23"/>
    </row>
    <row r="236" spans="2:22" s="3" customFormat="1" ht="40.5" customHeight="1" x14ac:dyDescent="0.2">
      <c r="B236" s="346"/>
      <c r="C236" s="439" t="s">
        <v>90</v>
      </c>
      <c r="D236" s="439"/>
      <c r="E236" s="439"/>
      <c r="F236" s="104">
        <v>25</v>
      </c>
      <c r="G236" s="275" t="s">
        <v>91</v>
      </c>
      <c r="H236" s="275"/>
      <c r="I236" s="21">
        <v>15</v>
      </c>
      <c r="J236" s="275" t="s">
        <v>92</v>
      </c>
      <c r="K236" s="275"/>
      <c r="L236" s="92">
        <v>10</v>
      </c>
      <c r="M236" s="286"/>
      <c r="N236" s="287"/>
      <c r="O236" s="287"/>
      <c r="P236" s="287"/>
      <c r="Q236" s="287"/>
      <c r="R236" s="287"/>
      <c r="S236" s="287"/>
      <c r="T236" s="288"/>
    </row>
    <row r="237" spans="2:22" s="3" customFormat="1" ht="27" customHeight="1" x14ac:dyDescent="0.2">
      <c r="B237" s="346"/>
      <c r="C237" s="337" t="s">
        <v>93</v>
      </c>
      <c r="D237" s="338"/>
      <c r="E237" s="338"/>
      <c r="F237" s="338"/>
      <c r="G237" s="338"/>
      <c r="H237" s="338"/>
      <c r="I237" s="338"/>
      <c r="J237" s="338"/>
      <c r="K237" s="338"/>
      <c r="L237" s="338"/>
      <c r="M237" s="338"/>
      <c r="N237" s="338"/>
      <c r="O237" s="338"/>
      <c r="P237" s="338"/>
      <c r="Q237" s="338"/>
      <c r="R237" s="338"/>
      <c r="S237" s="338"/>
      <c r="T237" s="339"/>
    </row>
    <row r="238" spans="2:22" s="3" customFormat="1" ht="22.5" customHeight="1" x14ac:dyDescent="0.2">
      <c r="B238" s="346"/>
      <c r="C238" s="277" t="s">
        <v>83</v>
      </c>
      <c r="D238" s="278"/>
      <c r="E238" s="278"/>
      <c r="F238" s="279"/>
      <c r="G238" s="403" t="s">
        <v>94</v>
      </c>
      <c r="H238" s="403"/>
      <c r="I238" s="403"/>
      <c r="J238" s="228" t="s">
        <v>95</v>
      </c>
      <c r="K238" s="228"/>
      <c r="L238" s="228"/>
      <c r="M238" s="280" t="s">
        <v>84</v>
      </c>
      <c r="N238" s="281"/>
      <c r="O238" s="281"/>
      <c r="P238" s="281"/>
      <c r="Q238" s="281"/>
      <c r="R238" s="281"/>
      <c r="S238" s="281"/>
      <c r="T238" s="282"/>
    </row>
    <row r="239" spans="2:22" s="3" customFormat="1" ht="32.25" customHeight="1" x14ac:dyDescent="0.2">
      <c r="B239" s="346"/>
      <c r="C239" s="403" t="s">
        <v>85</v>
      </c>
      <c r="D239" s="403"/>
      <c r="E239" s="277" t="s">
        <v>525</v>
      </c>
      <c r="F239" s="279"/>
      <c r="G239" s="403"/>
      <c r="H239" s="403"/>
      <c r="I239" s="403"/>
      <c r="J239" s="228"/>
      <c r="K239" s="228"/>
      <c r="L239" s="228"/>
      <c r="M239" s="286"/>
      <c r="N239" s="287"/>
      <c r="O239" s="287"/>
      <c r="P239" s="287"/>
      <c r="Q239" s="287"/>
      <c r="R239" s="287"/>
      <c r="S239" s="287"/>
      <c r="T239" s="288"/>
    </row>
    <row r="240" spans="2:22" s="3" customFormat="1" ht="31.5" customHeight="1" x14ac:dyDescent="0.2">
      <c r="B240" s="346"/>
      <c r="C240" s="276" t="s">
        <v>591</v>
      </c>
      <c r="D240" s="276"/>
      <c r="E240" s="276" t="s">
        <v>592</v>
      </c>
      <c r="F240" s="276"/>
      <c r="G240" s="341" t="s">
        <v>593</v>
      </c>
      <c r="H240" s="341"/>
      <c r="I240" s="341"/>
      <c r="J240" s="399">
        <v>1</v>
      </c>
      <c r="K240" s="399"/>
      <c r="L240" s="399"/>
      <c r="M240" s="398" t="s">
        <v>595</v>
      </c>
      <c r="N240" s="398"/>
      <c r="O240" s="398"/>
      <c r="P240" s="398"/>
      <c r="Q240" s="398"/>
      <c r="R240" s="398"/>
      <c r="S240" s="398"/>
      <c r="T240" s="398"/>
    </row>
    <row r="241" spans="2:20" s="3" customFormat="1" ht="15" customHeight="1" x14ac:dyDescent="0.2">
      <c r="B241" s="265"/>
      <c r="C241" s="340"/>
      <c r="D241" s="340"/>
      <c r="E241" s="340"/>
      <c r="F241" s="340"/>
      <c r="G241" s="340"/>
      <c r="H241" s="340"/>
      <c r="I241" s="340"/>
      <c r="J241" s="340"/>
      <c r="K241" s="340"/>
      <c r="L241" s="340"/>
      <c r="M241" s="340"/>
      <c r="N241" s="340"/>
      <c r="O241" s="340"/>
      <c r="P241" s="340"/>
      <c r="Q241" s="340"/>
      <c r="R241" s="340"/>
      <c r="S241" s="340"/>
      <c r="T241" s="266"/>
    </row>
    <row r="242" spans="2:20" s="3" customFormat="1" ht="27.4" customHeight="1" x14ac:dyDescent="0.2">
      <c r="B242" s="342" t="s">
        <v>71</v>
      </c>
      <c r="C242" s="343"/>
      <c r="D242" s="343"/>
      <c r="E242" s="343"/>
      <c r="F242" s="343"/>
      <c r="G242" s="343"/>
      <c r="H242" s="343"/>
      <c r="I242" s="343"/>
      <c r="J242" s="343"/>
      <c r="K242" s="343"/>
      <c r="L242" s="343"/>
      <c r="M242" s="343"/>
      <c r="N242" s="343"/>
      <c r="O242" s="343"/>
      <c r="P242" s="343"/>
      <c r="Q242" s="343"/>
      <c r="R242" s="343"/>
      <c r="S242" s="343"/>
      <c r="T242" s="344"/>
    </row>
    <row r="243" spans="2:20" s="3" customFormat="1" ht="22.5" customHeight="1" x14ac:dyDescent="0.2">
      <c r="B243" s="247" t="s">
        <v>119</v>
      </c>
      <c r="C243" s="248"/>
      <c r="D243" s="248"/>
      <c r="E243" s="248"/>
      <c r="F243" s="248"/>
      <c r="G243" s="248"/>
      <c r="H243" s="248"/>
      <c r="I243" s="248"/>
      <c r="J243" s="248"/>
      <c r="K243" s="249"/>
      <c r="L243" s="265"/>
      <c r="M243" s="340"/>
      <c r="N243" s="340"/>
      <c r="O243" s="340"/>
      <c r="P243" s="340"/>
      <c r="Q243" s="340"/>
      <c r="R243" s="340"/>
      <c r="S243" s="340"/>
      <c r="T243" s="266"/>
    </row>
    <row r="244" spans="2:20" s="3" customFormat="1" ht="22.5" customHeight="1" x14ac:dyDescent="0.2">
      <c r="B244" s="228" t="s">
        <v>74</v>
      </c>
      <c r="C244" s="228"/>
      <c r="D244" s="228"/>
      <c r="E244" s="265" t="s">
        <v>524</v>
      </c>
      <c r="F244" s="266"/>
      <c r="G244" s="228" t="s">
        <v>64</v>
      </c>
      <c r="H244" s="228"/>
      <c r="I244" s="228" t="s">
        <v>88</v>
      </c>
      <c r="J244" s="228"/>
      <c r="K244" s="228"/>
      <c r="L244" s="219"/>
      <c r="M244" s="220"/>
      <c r="N244" s="220"/>
      <c r="O244" s="220"/>
      <c r="P244" s="220"/>
      <c r="Q244" s="220"/>
      <c r="R244" s="220"/>
      <c r="S244" s="220"/>
      <c r="T244" s="221"/>
    </row>
    <row r="245" spans="2:20" s="3" customFormat="1" ht="22.5" customHeight="1" x14ac:dyDescent="0.2">
      <c r="B245" s="275" t="s">
        <v>76</v>
      </c>
      <c r="C245" s="275"/>
      <c r="D245" s="275"/>
      <c r="E245" s="401">
        <f>+G248/100</f>
        <v>0.64019999999999999</v>
      </c>
      <c r="F245" s="402"/>
      <c r="G245" s="400">
        <v>0.69079999999999997</v>
      </c>
      <c r="H245" s="400"/>
      <c r="I245" s="309">
        <f>+E245-G245</f>
        <v>-5.0599999999999978E-2</v>
      </c>
      <c r="J245" s="309"/>
      <c r="K245" s="309"/>
      <c r="L245" s="222"/>
      <c r="M245" s="223"/>
      <c r="N245" s="223"/>
      <c r="O245" s="223"/>
      <c r="P245" s="223"/>
      <c r="Q245" s="223"/>
      <c r="R245" s="223"/>
      <c r="S245" s="223"/>
      <c r="T245" s="224"/>
    </row>
    <row r="246" spans="2:20" s="3" customFormat="1" ht="22.5" customHeight="1" x14ac:dyDescent="0.2">
      <c r="B246" s="310"/>
      <c r="C246" s="311"/>
      <c r="D246" s="311"/>
      <c r="E246" s="311"/>
      <c r="F246" s="311"/>
      <c r="G246" s="311"/>
      <c r="H246" s="311"/>
      <c r="I246" s="311"/>
      <c r="J246" s="311"/>
      <c r="K246" s="312"/>
      <c r="L246" s="222"/>
      <c r="M246" s="223"/>
      <c r="N246" s="223"/>
      <c r="O246" s="223"/>
      <c r="P246" s="223"/>
      <c r="Q246" s="223"/>
      <c r="R246" s="223"/>
      <c r="S246" s="223"/>
      <c r="T246" s="224"/>
    </row>
    <row r="247" spans="2:20" s="3" customFormat="1" ht="34.9" customHeight="1" x14ac:dyDescent="0.2">
      <c r="B247" s="228" t="s">
        <v>77</v>
      </c>
      <c r="C247" s="228"/>
      <c r="D247" s="228" t="s">
        <v>66</v>
      </c>
      <c r="E247" s="228"/>
      <c r="F247" s="96" t="s">
        <v>78</v>
      </c>
      <c r="G247" s="289" t="s">
        <v>81</v>
      </c>
      <c r="H247" s="290"/>
      <c r="I247" s="290"/>
      <c r="J247" s="290"/>
      <c r="K247" s="291"/>
      <c r="L247" s="222"/>
      <c r="M247" s="223"/>
      <c r="N247" s="223"/>
      <c r="O247" s="223"/>
      <c r="P247" s="223"/>
      <c r="Q247" s="223"/>
      <c r="R247" s="223"/>
      <c r="S247" s="223"/>
      <c r="T247" s="224"/>
    </row>
    <row r="248" spans="2:20" s="3" customFormat="1" ht="30" customHeight="1" x14ac:dyDescent="0.2">
      <c r="B248" s="251">
        <f>I153</f>
        <v>42684</v>
      </c>
      <c r="C248" s="341"/>
      <c r="D248" s="251">
        <f>J153</f>
        <v>44549</v>
      </c>
      <c r="E248" s="341"/>
      <c r="F248" s="17">
        <f>K153</f>
        <v>1865</v>
      </c>
      <c r="G248" s="272">
        <v>64.02</v>
      </c>
      <c r="H248" s="273"/>
      <c r="I248" s="273"/>
      <c r="J248" s="273"/>
      <c r="K248" s="274"/>
      <c r="L248" s="222"/>
      <c r="M248" s="223"/>
      <c r="N248" s="223"/>
      <c r="O248" s="223"/>
      <c r="P248" s="223"/>
      <c r="Q248" s="223"/>
      <c r="R248" s="223"/>
      <c r="S248" s="223"/>
      <c r="T248" s="224"/>
    </row>
    <row r="249" spans="2:20" s="3" customFormat="1" ht="25.5" customHeight="1" x14ac:dyDescent="0.2">
      <c r="B249" s="310"/>
      <c r="C249" s="311"/>
      <c r="D249" s="311"/>
      <c r="E249" s="311"/>
      <c r="F249" s="311"/>
      <c r="G249" s="311"/>
      <c r="H249" s="311"/>
      <c r="I249" s="311"/>
      <c r="J249" s="311"/>
      <c r="K249" s="312"/>
      <c r="L249" s="222"/>
      <c r="M249" s="223"/>
      <c r="N249" s="223"/>
      <c r="O249" s="223"/>
      <c r="P249" s="223"/>
      <c r="Q249" s="223"/>
      <c r="R249" s="223"/>
      <c r="S249" s="223"/>
      <c r="T249" s="224"/>
    </row>
    <row r="250" spans="2:20" s="3" customFormat="1" ht="24" customHeight="1" x14ac:dyDescent="0.2">
      <c r="B250" s="247" t="s">
        <v>82</v>
      </c>
      <c r="C250" s="248"/>
      <c r="D250" s="248"/>
      <c r="E250" s="248"/>
      <c r="F250" s="248"/>
      <c r="G250" s="248"/>
      <c r="H250" s="248"/>
      <c r="I250" s="248"/>
      <c r="J250" s="248"/>
      <c r="K250" s="249"/>
      <c r="L250" s="225"/>
      <c r="M250" s="226"/>
      <c r="N250" s="226"/>
      <c r="O250" s="226"/>
      <c r="P250" s="226"/>
      <c r="Q250" s="226"/>
      <c r="R250" s="226"/>
      <c r="S250" s="226"/>
      <c r="T250" s="227"/>
    </row>
    <row r="251" spans="2:20" s="3" customFormat="1" ht="37.5" customHeight="1" x14ac:dyDescent="0.2">
      <c r="B251" s="350" t="s">
        <v>96</v>
      </c>
      <c r="C251" s="351"/>
      <c r="D251" s="351"/>
      <c r="E251" s="351"/>
      <c r="F251" s="352"/>
      <c r="G251" s="292" t="s">
        <v>97</v>
      </c>
      <c r="H251" s="292"/>
      <c r="I251" s="353" t="s">
        <v>98</v>
      </c>
      <c r="J251" s="353"/>
      <c r="K251" s="97" t="s">
        <v>431</v>
      </c>
      <c r="L251" s="350" t="s">
        <v>99</v>
      </c>
      <c r="M251" s="351"/>
      <c r="N251" s="351"/>
      <c r="O251" s="351"/>
      <c r="P251" s="351"/>
      <c r="Q251" s="351"/>
      <c r="R251" s="351"/>
      <c r="S251" s="351"/>
      <c r="T251" s="352"/>
    </row>
    <row r="252" spans="2:20" s="3" customFormat="1" ht="33" customHeight="1" x14ac:dyDescent="0.25">
      <c r="B252" s="354" t="s">
        <v>100</v>
      </c>
      <c r="C252" s="355"/>
      <c r="D252" s="355"/>
      <c r="E252" s="355"/>
      <c r="F252" s="356"/>
      <c r="G252" s="228" t="s">
        <v>101</v>
      </c>
      <c r="H252" s="228"/>
      <c r="I252" s="293" t="s">
        <v>101</v>
      </c>
      <c r="J252" s="293"/>
      <c r="K252" s="24"/>
      <c r="L252" s="301"/>
      <c r="M252" s="302"/>
      <c r="N252" s="302"/>
      <c r="O252" s="302"/>
      <c r="P252" s="302"/>
      <c r="Q252" s="302"/>
      <c r="R252" s="302"/>
      <c r="S252" s="302"/>
      <c r="T252" s="303"/>
    </row>
    <row r="253" spans="2:20" s="3" customFormat="1" ht="28.15" customHeight="1" x14ac:dyDescent="0.2">
      <c r="B253" s="294" t="s">
        <v>83</v>
      </c>
      <c r="C253" s="294"/>
      <c r="D253" s="294"/>
      <c r="E253" s="294"/>
      <c r="F253" s="294" t="s">
        <v>46</v>
      </c>
      <c r="G253" s="294"/>
      <c r="H253" s="294"/>
      <c r="I253" s="294"/>
      <c r="J253" s="295" t="s">
        <v>84</v>
      </c>
      <c r="K253" s="296"/>
      <c r="L253" s="296"/>
      <c r="M253" s="296"/>
      <c r="N253" s="296"/>
      <c r="O253" s="296"/>
      <c r="P253" s="296"/>
      <c r="Q253" s="296"/>
      <c r="R253" s="296"/>
      <c r="S253" s="296"/>
      <c r="T253" s="297"/>
    </row>
    <row r="254" spans="2:20" s="3" customFormat="1" ht="28.15" customHeight="1" x14ac:dyDescent="0.2">
      <c r="B254" s="294" t="s">
        <v>85</v>
      </c>
      <c r="C254" s="294"/>
      <c r="D254" s="294" t="s">
        <v>525</v>
      </c>
      <c r="E254" s="294"/>
      <c r="F254" s="294"/>
      <c r="G254" s="294"/>
      <c r="H254" s="294"/>
      <c r="I254" s="294"/>
      <c r="J254" s="298"/>
      <c r="K254" s="299"/>
      <c r="L254" s="299"/>
      <c r="M254" s="299"/>
      <c r="N254" s="299"/>
      <c r="O254" s="299"/>
      <c r="P254" s="299"/>
      <c r="Q254" s="299"/>
      <c r="R254" s="299"/>
      <c r="S254" s="299"/>
      <c r="T254" s="300"/>
    </row>
    <row r="255" spans="2:20" s="3" customFormat="1" ht="60" customHeight="1" x14ac:dyDescent="0.2">
      <c r="B255" s="241" t="s">
        <v>587</v>
      </c>
      <c r="C255" s="242"/>
      <c r="D255" s="241" t="s">
        <v>588</v>
      </c>
      <c r="E255" s="242"/>
      <c r="F255" s="241" t="s">
        <v>606</v>
      </c>
      <c r="G255" s="243"/>
      <c r="H255" s="243"/>
      <c r="I255" s="242"/>
      <c r="J255" s="244" t="s">
        <v>972</v>
      </c>
      <c r="K255" s="245"/>
      <c r="L255" s="245"/>
      <c r="M255" s="245"/>
      <c r="N255" s="245"/>
      <c r="O255" s="245"/>
      <c r="P255" s="245"/>
      <c r="Q255" s="245"/>
      <c r="R255" s="245"/>
      <c r="S255" s="245"/>
      <c r="T255" s="246"/>
    </row>
    <row r="256" spans="2:20" s="3" customFormat="1" ht="31.15" customHeight="1" x14ac:dyDescent="0.2">
      <c r="B256" s="241" t="s">
        <v>792</v>
      </c>
      <c r="C256" s="242"/>
      <c r="D256" s="241" t="s">
        <v>793</v>
      </c>
      <c r="E256" s="242"/>
      <c r="F256" s="241"/>
      <c r="G256" s="243"/>
      <c r="H256" s="243"/>
      <c r="I256" s="242"/>
      <c r="J256" s="244" t="s">
        <v>970</v>
      </c>
      <c r="K256" s="245"/>
      <c r="L256" s="245"/>
      <c r="M256" s="245"/>
      <c r="N256" s="245"/>
      <c r="O256" s="245"/>
      <c r="P256" s="245"/>
      <c r="Q256" s="245"/>
      <c r="R256" s="245"/>
      <c r="S256" s="245"/>
      <c r="T256" s="246"/>
    </row>
    <row r="257" spans="2:39" s="3" customFormat="1" ht="58.15" customHeight="1" x14ac:dyDescent="0.2">
      <c r="B257" s="241" t="s">
        <v>794</v>
      </c>
      <c r="C257" s="242"/>
      <c r="D257" s="241"/>
      <c r="E257" s="242"/>
      <c r="F257" s="241" t="s">
        <v>795</v>
      </c>
      <c r="G257" s="243"/>
      <c r="H257" s="243"/>
      <c r="I257" s="242"/>
      <c r="J257" s="244" t="s">
        <v>971</v>
      </c>
      <c r="K257" s="245"/>
      <c r="L257" s="245"/>
      <c r="M257" s="245"/>
      <c r="N257" s="245"/>
      <c r="O257" s="245"/>
      <c r="P257" s="245"/>
      <c r="Q257" s="245"/>
      <c r="R257" s="245"/>
      <c r="S257" s="245"/>
      <c r="T257" s="246"/>
    </row>
    <row r="258" spans="2:39" s="3" customFormat="1" ht="15" customHeight="1" x14ac:dyDescent="0.2">
      <c r="B258" s="265"/>
      <c r="C258" s="340"/>
      <c r="D258" s="340"/>
      <c r="E258" s="340"/>
      <c r="F258" s="340"/>
      <c r="G258" s="340"/>
      <c r="H258" s="340"/>
      <c r="I258" s="340"/>
      <c r="J258" s="340"/>
      <c r="K258" s="340"/>
      <c r="L258" s="340"/>
      <c r="M258" s="340"/>
      <c r="N258" s="340"/>
      <c r="O258" s="340"/>
      <c r="P258" s="340"/>
      <c r="Q258" s="340"/>
      <c r="R258" s="340"/>
      <c r="S258" s="340"/>
      <c r="T258" s="266"/>
    </row>
    <row r="259" spans="2:39" s="3" customFormat="1" ht="22.5" customHeight="1" x14ac:dyDescent="0.2">
      <c r="B259" s="475" t="s">
        <v>102</v>
      </c>
      <c r="C259" s="476"/>
      <c r="D259" s="476"/>
      <c r="E259" s="476"/>
      <c r="F259" s="476"/>
      <c r="G259" s="476"/>
      <c r="H259" s="476"/>
      <c r="I259" s="476"/>
      <c r="J259" s="476"/>
      <c r="K259" s="476"/>
      <c r="L259" s="476"/>
      <c r="M259" s="476"/>
      <c r="N259" s="476"/>
      <c r="O259" s="476"/>
      <c r="P259" s="476"/>
      <c r="Q259" s="476"/>
      <c r="R259" s="476"/>
      <c r="S259" s="476"/>
      <c r="T259" s="477"/>
    </row>
    <row r="260" spans="2:39" s="3" customFormat="1" ht="30.4" customHeight="1" x14ac:dyDescent="0.2">
      <c r="B260" s="345" t="s">
        <v>87</v>
      </c>
      <c r="C260" s="441" t="s">
        <v>786</v>
      </c>
      <c r="D260" s="442"/>
      <c r="E260" s="442"/>
      <c r="F260" s="442"/>
      <c r="G260" s="442"/>
      <c r="H260" s="442"/>
      <c r="I260" s="442"/>
      <c r="J260" s="442"/>
      <c r="K260" s="442"/>
      <c r="L260" s="442"/>
      <c r="M260" s="442"/>
      <c r="N260" s="442"/>
      <c r="O260" s="442"/>
      <c r="P260" s="442"/>
      <c r="Q260" s="442"/>
      <c r="R260" s="442"/>
      <c r="S260" s="442"/>
      <c r="T260" s="443"/>
    </row>
    <row r="261" spans="2:39" s="3" customFormat="1" ht="22.5" customHeight="1" x14ac:dyDescent="0.2">
      <c r="B261" s="346"/>
      <c r="C261" s="247" t="s">
        <v>119</v>
      </c>
      <c r="D261" s="248"/>
      <c r="E261" s="248"/>
      <c r="F261" s="248"/>
      <c r="G261" s="248"/>
      <c r="H261" s="248"/>
      <c r="I261" s="248"/>
      <c r="J261" s="248"/>
      <c r="K261" s="248"/>
      <c r="L261" s="249"/>
      <c r="M261" s="247"/>
      <c r="N261" s="248"/>
      <c r="O261" s="248"/>
      <c r="P261" s="248"/>
      <c r="Q261" s="248"/>
      <c r="R261" s="248"/>
      <c r="S261" s="248"/>
      <c r="T261" s="249"/>
    </row>
    <row r="262" spans="2:39" s="3" customFormat="1" ht="22.5" customHeight="1" x14ac:dyDescent="0.2">
      <c r="B262" s="346"/>
      <c r="C262" s="228" t="s">
        <v>74</v>
      </c>
      <c r="D262" s="228"/>
      <c r="E262" s="228"/>
      <c r="F262" s="228" t="s">
        <v>524</v>
      </c>
      <c r="G262" s="228"/>
      <c r="H262" s="228" t="s">
        <v>64</v>
      </c>
      <c r="I262" s="228"/>
      <c r="J262" s="228" t="s">
        <v>88</v>
      </c>
      <c r="K262" s="228"/>
      <c r="L262" s="228"/>
      <c r="M262" s="219"/>
      <c r="N262" s="220"/>
      <c r="O262" s="220"/>
      <c r="P262" s="220"/>
      <c r="Q262" s="220"/>
      <c r="R262" s="220"/>
      <c r="S262" s="220"/>
      <c r="T262" s="221"/>
    </row>
    <row r="263" spans="2:39" s="3" customFormat="1" ht="58.5" customHeight="1" x14ac:dyDescent="0.2">
      <c r="B263" s="346"/>
      <c r="C263" s="228" t="s">
        <v>74</v>
      </c>
      <c r="D263" s="228"/>
      <c r="E263" s="228"/>
      <c r="F263" s="228" t="s">
        <v>524</v>
      </c>
      <c r="G263" s="228"/>
      <c r="H263" s="228" t="s">
        <v>64</v>
      </c>
      <c r="I263" s="228"/>
      <c r="J263" s="228" t="s">
        <v>88</v>
      </c>
      <c r="K263" s="228"/>
      <c r="L263" s="228"/>
      <c r="M263" s="222"/>
      <c r="N263" s="223"/>
      <c r="O263" s="223"/>
      <c r="P263" s="223"/>
      <c r="Q263" s="223"/>
      <c r="R263" s="223"/>
      <c r="S263" s="223"/>
      <c r="T263" s="224"/>
      <c r="V263" s="68"/>
      <c r="W263" s="68"/>
      <c r="X263" s="68"/>
      <c r="Y263" s="68"/>
      <c r="Z263" s="68"/>
      <c r="AA263" s="68"/>
      <c r="AB263" s="68"/>
      <c r="AC263" s="68"/>
      <c r="AD263" s="68"/>
      <c r="AE263" s="68"/>
      <c r="AF263" s="68"/>
      <c r="AG263" s="68"/>
      <c r="AH263" s="68"/>
      <c r="AI263" s="68"/>
      <c r="AJ263" s="68"/>
      <c r="AK263" s="68"/>
      <c r="AL263" s="68"/>
      <c r="AM263" s="68"/>
    </row>
    <row r="264" spans="2:39" s="3" customFormat="1" ht="14.25" x14ac:dyDescent="0.2">
      <c r="B264" s="346"/>
      <c r="C264" s="275" t="s">
        <v>76</v>
      </c>
      <c r="D264" s="275"/>
      <c r="E264" s="275"/>
      <c r="F264" s="388">
        <f>+H267</f>
        <v>1</v>
      </c>
      <c r="G264" s="388"/>
      <c r="H264" s="388">
        <v>1</v>
      </c>
      <c r="I264" s="388"/>
      <c r="J264" s="388">
        <f>+F264</f>
        <v>1</v>
      </c>
      <c r="K264" s="388"/>
      <c r="L264" s="388"/>
      <c r="M264" s="222"/>
      <c r="N264" s="223"/>
      <c r="O264" s="223"/>
      <c r="P264" s="223"/>
      <c r="Q264" s="223"/>
      <c r="R264" s="223"/>
      <c r="S264" s="223"/>
      <c r="T264" s="224"/>
      <c r="V264" s="68"/>
      <c r="W264" s="68"/>
      <c r="X264" s="68"/>
      <c r="Y264" s="68"/>
      <c r="Z264" s="68"/>
      <c r="AA264" s="68"/>
      <c r="AB264" s="68"/>
      <c r="AC264" s="68"/>
      <c r="AD264" s="68"/>
      <c r="AE264" s="68"/>
      <c r="AF264" s="68"/>
      <c r="AG264" s="68"/>
      <c r="AH264" s="68"/>
      <c r="AI264" s="68"/>
      <c r="AJ264" s="68"/>
      <c r="AK264" s="68"/>
      <c r="AL264" s="68"/>
      <c r="AM264" s="68"/>
    </row>
    <row r="265" spans="2:39" s="3" customFormat="1" ht="14.25" customHeight="1" x14ac:dyDescent="0.2">
      <c r="B265" s="346"/>
      <c r="C265" s="154"/>
      <c r="D265" s="154"/>
      <c r="E265" s="154"/>
      <c r="F265" s="153"/>
      <c r="G265" s="153"/>
      <c r="H265" s="153"/>
      <c r="I265" s="153"/>
      <c r="J265" s="153"/>
      <c r="K265" s="153"/>
      <c r="L265" s="153"/>
      <c r="M265" s="222"/>
      <c r="N265" s="223"/>
      <c r="O265" s="223"/>
      <c r="P265" s="223"/>
      <c r="Q265" s="223"/>
      <c r="R265" s="223"/>
      <c r="S265" s="223"/>
      <c r="T265" s="224"/>
    </row>
    <row r="266" spans="2:39" ht="30" x14ac:dyDescent="0.2">
      <c r="B266" s="346"/>
      <c r="C266" s="228" t="s">
        <v>77</v>
      </c>
      <c r="D266" s="228"/>
      <c r="E266" s="265" t="s">
        <v>66</v>
      </c>
      <c r="F266" s="266"/>
      <c r="G266" s="152" t="s">
        <v>78</v>
      </c>
      <c r="H266" s="289" t="s">
        <v>81</v>
      </c>
      <c r="I266" s="290"/>
      <c r="J266" s="290"/>
      <c r="K266" s="290"/>
      <c r="L266" s="291"/>
      <c r="M266" s="222"/>
      <c r="N266" s="223"/>
      <c r="O266" s="223"/>
      <c r="P266" s="223"/>
      <c r="Q266" s="223"/>
      <c r="R266" s="223"/>
      <c r="S266" s="223"/>
      <c r="T266" s="224"/>
    </row>
    <row r="267" spans="2:39" ht="27.75" customHeight="1" x14ac:dyDescent="0.2">
      <c r="B267" s="346"/>
      <c r="C267" s="251">
        <f>I155</f>
        <v>42684</v>
      </c>
      <c r="D267" s="251"/>
      <c r="E267" s="392">
        <f>J155</f>
        <v>43921</v>
      </c>
      <c r="F267" s="393"/>
      <c r="G267" s="17">
        <f>+K155</f>
        <v>0</v>
      </c>
      <c r="H267" s="478">
        <v>1</v>
      </c>
      <c r="I267" s="479"/>
      <c r="J267" s="479"/>
      <c r="K267" s="479"/>
      <c r="L267" s="480"/>
      <c r="M267" s="222"/>
      <c r="N267" s="223"/>
      <c r="O267" s="223"/>
      <c r="P267" s="223"/>
      <c r="Q267" s="223"/>
      <c r="R267" s="223"/>
      <c r="S267" s="223"/>
      <c r="T267" s="224"/>
    </row>
    <row r="268" spans="2:39" ht="14.1" customHeight="1" x14ac:dyDescent="0.2">
      <c r="B268" s="346"/>
      <c r="C268" s="265" t="s">
        <v>82</v>
      </c>
      <c r="D268" s="340"/>
      <c r="E268" s="340"/>
      <c r="F268" s="340"/>
      <c r="G268" s="340"/>
      <c r="H268" s="340"/>
      <c r="I268" s="340"/>
      <c r="J268" s="340"/>
      <c r="K268" s="340"/>
      <c r="L268" s="266"/>
      <c r="M268" s="225"/>
      <c r="N268" s="226"/>
      <c r="O268" s="226"/>
      <c r="P268" s="226"/>
      <c r="Q268" s="226"/>
      <c r="R268" s="226"/>
      <c r="S268" s="226"/>
      <c r="T268" s="227"/>
    </row>
    <row r="269" spans="2:39" s="3" customFormat="1" ht="15" customHeight="1" x14ac:dyDescent="0.2">
      <c r="B269" s="346"/>
      <c r="C269" s="265" t="s">
        <v>96</v>
      </c>
      <c r="D269" s="340"/>
      <c r="E269" s="340"/>
      <c r="F269" s="340"/>
      <c r="G269" s="266"/>
      <c r="H269" s="228" t="s">
        <v>103</v>
      </c>
      <c r="I269" s="228"/>
      <c r="J269" s="228" t="s">
        <v>98</v>
      </c>
      <c r="K269" s="228"/>
      <c r="L269" s="151" t="s">
        <v>431</v>
      </c>
      <c r="M269" s="350" t="s">
        <v>99</v>
      </c>
      <c r="N269" s="351"/>
      <c r="O269" s="351"/>
      <c r="P269" s="351"/>
      <c r="Q269" s="351"/>
      <c r="R269" s="351"/>
      <c r="S269" s="351"/>
      <c r="T269" s="352"/>
    </row>
    <row r="270" spans="2:39" ht="15" x14ac:dyDescent="0.2">
      <c r="B270" s="346"/>
      <c r="C270" s="265" t="s">
        <v>101</v>
      </c>
      <c r="D270" s="340"/>
      <c r="E270" s="340"/>
      <c r="F270" s="340"/>
      <c r="G270" s="266"/>
      <c r="H270" s="228" t="s">
        <v>101</v>
      </c>
      <c r="I270" s="228"/>
      <c r="J270" s="387" t="s">
        <v>101</v>
      </c>
      <c r="K270" s="387"/>
      <c r="L270" s="152" t="s">
        <v>101</v>
      </c>
      <c r="M270" s="310"/>
      <c r="N270" s="311"/>
      <c r="O270" s="311"/>
      <c r="P270" s="311"/>
      <c r="Q270" s="311"/>
      <c r="R270" s="311"/>
      <c r="S270" s="311"/>
      <c r="T270" s="312"/>
    </row>
    <row r="271" spans="2:39" ht="24" customHeight="1" x14ac:dyDescent="0.2">
      <c r="B271" s="346"/>
      <c r="C271" s="228" t="s">
        <v>83</v>
      </c>
      <c r="D271" s="228"/>
      <c r="E271" s="228"/>
      <c r="F271" s="228"/>
      <c r="G271" s="228" t="s">
        <v>46</v>
      </c>
      <c r="H271" s="228"/>
      <c r="I271" s="228"/>
      <c r="J271" s="228"/>
      <c r="K271" s="394" t="s">
        <v>84</v>
      </c>
      <c r="L271" s="394"/>
      <c r="M271" s="394"/>
      <c r="N271" s="394"/>
      <c r="O271" s="394"/>
      <c r="P271" s="394"/>
      <c r="Q271" s="394"/>
      <c r="R271" s="394"/>
      <c r="S271" s="394"/>
      <c r="T271" s="395"/>
    </row>
    <row r="272" spans="2:39" ht="23.45" customHeight="1" x14ac:dyDescent="0.2">
      <c r="B272" s="346"/>
      <c r="C272" s="228" t="s">
        <v>85</v>
      </c>
      <c r="D272" s="228"/>
      <c r="E272" s="228" t="s">
        <v>525</v>
      </c>
      <c r="F272" s="228"/>
      <c r="G272" s="228"/>
      <c r="H272" s="228"/>
      <c r="I272" s="228"/>
      <c r="J272" s="228"/>
      <c r="K272" s="396"/>
      <c r="L272" s="396"/>
      <c r="M272" s="396"/>
      <c r="N272" s="396"/>
      <c r="O272" s="396"/>
      <c r="P272" s="396"/>
      <c r="Q272" s="396"/>
      <c r="R272" s="396"/>
      <c r="S272" s="396"/>
      <c r="T272" s="397"/>
    </row>
    <row r="273" spans="2:20" ht="30.6" customHeight="1" x14ac:dyDescent="0.2">
      <c r="B273" s="346"/>
      <c r="C273" s="232" t="s">
        <v>727</v>
      </c>
      <c r="D273" s="242"/>
      <c r="E273" s="232" t="s">
        <v>728</v>
      </c>
      <c r="F273" s="242"/>
      <c r="G273" s="232" t="s">
        <v>621</v>
      </c>
      <c r="H273" s="233"/>
      <c r="I273" s="233"/>
      <c r="J273" s="234"/>
      <c r="K273" s="244" t="s">
        <v>732</v>
      </c>
      <c r="L273" s="245"/>
      <c r="M273" s="245"/>
      <c r="N273" s="245"/>
      <c r="O273" s="245"/>
      <c r="P273" s="245"/>
      <c r="Q273" s="245"/>
      <c r="R273" s="245"/>
      <c r="S273" s="245"/>
      <c r="T273" s="246"/>
    </row>
    <row r="274" spans="2:20" ht="37.9" customHeight="1" x14ac:dyDescent="0.2">
      <c r="B274" s="346"/>
      <c r="C274" s="232" t="s">
        <v>727</v>
      </c>
      <c r="D274" s="242"/>
      <c r="E274" s="232" t="s">
        <v>729</v>
      </c>
      <c r="F274" s="242"/>
      <c r="G274" s="232" t="s">
        <v>738</v>
      </c>
      <c r="H274" s="233"/>
      <c r="I274" s="233"/>
      <c r="J274" s="234"/>
      <c r="K274" s="244" t="s">
        <v>732</v>
      </c>
      <c r="L274" s="245"/>
      <c r="M274" s="245"/>
      <c r="N274" s="245"/>
      <c r="O274" s="245"/>
      <c r="P274" s="245"/>
      <c r="Q274" s="245"/>
      <c r="R274" s="245"/>
      <c r="S274" s="245"/>
      <c r="T274" s="246"/>
    </row>
    <row r="275" spans="2:20" ht="30.6" customHeight="1" x14ac:dyDescent="0.2">
      <c r="B275" s="474"/>
      <c r="C275" s="232" t="s">
        <v>727</v>
      </c>
      <c r="D275" s="242"/>
      <c r="E275" s="232" t="s">
        <v>728</v>
      </c>
      <c r="F275" s="242"/>
      <c r="G275" s="232" t="s">
        <v>730</v>
      </c>
      <c r="H275" s="233"/>
      <c r="I275" s="233"/>
      <c r="J275" s="234"/>
      <c r="K275" s="244" t="s">
        <v>732</v>
      </c>
      <c r="L275" s="245"/>
      <c r="M275" s="245"/>
      <c r="N275" s="245"/>
      <c r="O275" s="245"/>
      <c r="P275" s="245"/>
      <c r="Q275" s="245"/>
      <c r="R275" s="245"/>
      <c r="S275" s="245"/>
      <c r="T275" s="246"/>
    </row>
    <row r="276" spans="2:20" ht="27.75" customHeight="1" x14ac:dyDescent="0.2">
      <c r="B276" s="265"/>
      <c r="C276" s="340"/>
      <c r="D276" s="340"/>
      <c r="E276" s="340"/>
      <c r="F276" s="340"/>
      <c r="G276" s="340"/>
      <c r="H276" s="340"/>
      <c r="I276" s="340"/>
      <c r="J276" s="340"/>
      <c r="K276" s="340"/>
      <c r="L276" s="340"/>
      <c r="M276" s="340"/>
      <c r="N276" s="340"/>
      <c r="O276" s="340"/>
      <c r="P276" s="340"/>
      <c r="Q276" s="340"/>
      <c r="R276" s="340"/>
      <c r="S276" s="340"/>
      <c r="T276" s="266"/>
    </row>
    <row r="277" spans="2:20" ht="27" customHeight="1" x14ac:dyDescent="0.2">
      <c r="B277" s="345" t="s">
        <v>89</v>
      </c>
      <c r="C277" s="482" t="s">
        <v>596</v>
      </c>
      <c r="D277" s="441"/>
      <c r="E277" s="441"/>
      <c r="F277" s="441"/>
      <c r="G277" s="441"/>
      <c r="H277" s="441"/>
      <c r="I277" s="441"/>
      <c r="J277" s="441"/>
      <c r="K277" s="441"/>
      <c r="L277" s="441"/>
      <c r="M277" s="441"/>
      <c r="N277" s="441"/>
      <c r="O277" s="441"/>
      <c r="P277" s="441"/>
      <c r="Q277" s="441"/>
      <c r="R277" s="441"/>
      <c r="S277" s="441"/>
      <c r="T277" s="483"/>
    </row>
    <row r="278" spans="2:20" ht="14.1" customHeight="1" x14ac:dyDescent="0.2">
      <c r="B278" s="346"/>
      <c r="C278" s="247" t="s">
        <v>119</v>
      </c>
      <c r="D278" s="248"/>
      <c r="E278" s="248"/>
      <c r="F278" s="248"/>
      <c r="G278" s="248"/>
      <c r="H278" s="248"/>
      <c r="I278" s="248"/>
      <c r="J278" s="248"/>
      <c r="K278" s="248"/>
      <c r="L278" s="249"/>
      <c r="M278" s="247"/>
      <c r="N278" s="248"/>
      <c r="O278" s="248"/>
      <c r="P278" s="248"/>
      <c r="Q278" s="248"/>
      <c r="R278" s="248"/>
      <c r="S278" s="248"/>
      <c r="T278" s="249"/>
    </row>
    <row r="279" spans="2:20" ht="27.75" customHeight="1" x14ac:dyDescent="0.2">
      <c r="B279" s="346"/>
      <c r="C279" s="228" t="s">
        <v>74</v>
      </c>
      <c r="D279" s="228"/>
      <c r="E279" s="228"/>
      <c r="F279" s="228" t="s">
        <v>524</v>
      </c>
      <c r="G279" s="228"/>
      <c r="H279" s="228" t="s">
        <v>64</v>
      </c>
      <c r="I279" s="228"/>
      <c r="J279" s="228" t="s">
        <v>75</v>
      </c>
      <c r="K279" s="228"/>
      <c r="L279" s="228"/>
      <c r="M279" s="219"/>
      <c r="N279" s="220"/>
      <c r="O279" s="220"/>
      <c r="P279" s="220"/>
      <c r="Q279" s="220"/>
      <c r="R279" s="220"/>
      <c r="S279" s="220"/>
      <c r="T279" s="221"/>
    </row>
    <row r="280" spans="2:20" ht="21.6" customHeight="1" x14ac:dyDescent="0.2">
      <c r="B280" s="346"/>
      <c r="C280" s="275" t="s">
        <v>76</v>
      </c>
      <c r="D280" s="275"/>
      <c r="E280" s="275"/>
      <c r="F280" s="388">
        <v>1</v>
      </c>
      <c r="G280" s="388"/>
      <c r="H280" s="388">
        <v>1</v>
      </c>
      <c r="I280" s="388"/>
      <c r="J280" s="400">
        <f>F280-H280</f>
        <v>0</v>
      </c>
      <c r="K280" s="400"/>
      <c r="L280" s="400"/>
      <c r="M280" s="225"/>
      <c r="N280" s="226"/>
      <c r="O280" s="226"/>
      <c r="P280" s="226"/>
      <c r="Q280" s="226"/>
      <c r="R280" s="226"/>
      <c r="S280" s="226"/>
      <c r="T280" s="227"/>
    </row>
    <row r="281" spans="2:20" ht="24" customHeight="1" x14ac:dyDescent="0.2">
      <c r="B281" s="346"/>
      <c r="C281" s="294" t="s">
        <v>83</v>
      </c>
      <c r="D281" s="294"/>
      <c r="E281" s="294"/>
      <c r="F281" s="294"/>
      <c r="G281" s="294" t="s">
        <v>46</v>
      </c>
      <c r="H281" s="294"/>
      <c r="I281" s="294"/>
      <c r="J281" s="294"/>
      <c r="K281" s="295" t="s">
        <v>84</v>
      </c>
      <c r="L281" s="296"/>
      <c r="M281" s="296"/>
      <c r="N281" s="296"/>
      <c r="O281" s="296"/>
      <c r="P281" s="296"/>
      <c r="Q281" s="296"/>
      <c r="R281" s="296"/>
      <c r="S281" s="296"/>
      <c r="T281" s="297"/>
    </row>
    <row r="282" spans="2:20" ht="24.4" customHeight="1" x14ac:dyDescent="0.2">
      <c r="B282" s="346"/>
      <c r="C282" s="294" t="s">
        <v>85</v>
      </c>
      <c r="D282" s="294"/>
      <c r="E282" s="294" t="s">
        <v>525</v>
      </c>
      <c r="F282" s="294"/>
      <c r="G282" s="294"/>
      <c r="H282" s="294"/>
      <c r="I282" s="294"/>
      <c r="J282" s="294"/>
      <c r="K282" s="298"/>
      <c r="L282" s="299"/>
      <c r="M282" s="299"/>
      <c r="N282" s="299"/>
      <c r="O282" s="299"/>
      <c r="P282" s="299"/>
      <c r="Q282" s="299"/>
      <c r="R282" s="299"/>
      <c r="S282" s="299"/>
      <c r="T282" s="300"/>
    </row>
    <row r="283" spans="2:20" ht="30" customHeight="1" x14ac:dyDescent="0.2">
      <c r="B283" s="346"/>
      <c r="C283" s="232" t="s">
        <v>731</v>
      </c>
      <c r="D283" s="242"/>
      <c r="E283" s="232" t="s">
        <v>697</v>
      </c>
      <c r="F283" s="242"/>
      <c r="G283" s="232" t="s">
        <v>621</v>
      </c>
      <c r="H283" s="233"/>
      <c r="I283" s="233"/>
      <c r="J283" s="234"/>
      <c r="K283" s="244" t="s">
        <v>732</v>
      </c>
      <c r="L283" s="245"/>
      <c r="M283" s="245"/>
      <c r="N283" s="245"/>
      <c r="O283" s="245"/>
      <c r="P283" s="245"/>
      <c r="Q283" s="245"/>
      <c r="R283" s="245"/>
      <c r="S283" s="245"/>
      <c r="T283" s="246"/>
    </row>
    <row r="284" spans="2:20" ht="38.450000000000003" customHeight="1" x14ac:dyDescent="0.2">
      <c r="B284" s="346"/>
      <c r="C284" s="232" t="s">
        <v>731</v>
      </c>
      <c r="D284" s="242"/>
      <c r="E284" s="232" t="s">
        <v>697</v>
      </c>
      <c r="F284" s="242"/>
      <c r="G284" s="232" t="s">
        <v>663</v>
      </c>
      <c r="H284" s="233"/>
      <c r="I284" s="233"/>
      <c r="J284" s="234"/>
      <c r="K284" s="244" t="s">
        <v>732</v>
      </c>
      <c r="L284" s="245"/>
      <c r="M284" s="245"/>
      <c r="N284" s="245"/>
      <c r="O284" s="245"/>
      <c r="P284" s="245"/>
      <c r="Q284" s="245"/>
      <c r="R284" s="245"/>
      <c r="S284" s="245"/>
      <c r="T284" s="246"/>
    </row>
    <row r="285" spans="2:20" ht="30.6" customHeight="1" x14ac:dyDescent="0.2">
      <c r="B285" s="346"/>
      <c r="C285" s="232" t="s">
        <v>650</v>
      </c>
      <c r="D285" s="234"/>
      <c r="E285" s="232"/>
      <c r="F285" s="242"/>
      <c r="G285" s="241" t="s">
        <v>664</v>
      </c>
      <c r="H285" s="243"/>
      <c r="I285" s="243"/>
      <c r="J285" s="242"/>
      <c r="K285" s="244" t="s">
        <v>732</v>
      </c>
      <c r="L285" s="245"/>
      <c r="M285" s="245"/>
      <c r="N285" s="245"/>
      <c r="O285" s="245"/>
      <c r="P285" s="245"/>
      <c r="Q285" s="245"/>
      <c r="R285" s="245"/>
      <c r="S285" s="245"/>
      <c r="T285" s="246"/>
    </row>
    <row r="286" spans="2:20" ht="30.6" customHeight="1" x14ac:dyDescent="0.2">
      <c r="B286" s="346"/>
      <c r="C286" s="232" t="s">
        <v>668</v>
      </c>
      <c r="D286" s="234"/>
      <c r="E286" s="232"/>
      <c r="F286" s="242"/>
      <c r="G286" s="241" t="s">
        <v>664</v>
      </c>
      <c r="H286" s="243"/>
      <c r="I286" s="243"/>
      <c r="J286" s="242"/>
      <c r="K286" s="471" t="s">
        <v>732</v>
      </c>
      <c r="L286" s="472"/>
      <c r="M286" s="472"/>
      <c r="N286" s="472"/>
      <c r="O286" s="472"/>
      <c r="P286" s="472"/>
      <c r="Q286" s="472"/>
      <c r="R286" s="472"/>
      <c r="S286" s="472"/>
      <c r="T286" s="473"/>
    </row>
    <row r="287" spans="2:20" ht="30.6" customHeight="1" x14ac:dyDescent="0.2">
      <c r="B287" s="346"/>
      <c r="C287" s="232" t="s">
        <v>657</v>
      </c>
      <c r="D287" s="234"/>
      <c r="E287" s="232" t="s">
        <v>669</v>
      </c>
      <c r="F287" s="234"/>
      <c r="G287" s="241" t="s">
        <v>664</v>
      </c>
      <c r="H287" s="243"/>
      <c r="I287" s="243"/>
      <c r="J287" s="242"/>
      <c r="K287" s="471" t="s">
        <v>732</v>
      </c>
      <c r="L287" s="472"/>
      <c r="M287" s="472"/>
      <c r="N287" s="472"/>
      <c r="O287" s="472"/>
      <c r="P287" s="472"/>
      <c r="Q287" s="472"/>
      <c r="R287" s="472"/>
      <c r="S287" s="472"/>
      <c r="T287" s="473"/>
    </row>
    <row r="288" spans="2:20" ht="27.75" customHeight="1" x14ac:dyDescent="0.2">
      <c r="B288" s="265"/>
      <c r="C288" s="340"/>
      <c r="D288" s="340"/>
      <c r="E288" s="340"/>
      <c r="F288" s="340"/>
      <c r="G288" s="340"/>
      <c r="H288" s="340"/>
      <c r="I288" s="340"/>
      <c r="J288" s="340"/>
      <c r="K288" s="340"/>
      <c r="L288" s="340"/>
      <c r="M288" s="340"/>
      <c r="N288" s="340"/>
      <c r="O288" s="340"/>
      <c r="P288" s="340"/>
      <c r="Q288" s="340"/>
      <c r="R288" s="340"/>
      <c r="S288" s="340"/>
      <c r="T288" s="266"/>
    </row>
    <row r="289" spans="1:24" ht="25.9" customHeight="1" x14ac:dyDescent="0.2">
      <c r="B289" s="361" t="s">
        <v>104</v>
      </c>
      <c r="C289" s="362"/>
      <c r="D289" s="362"/>
      <c r="E289" s="362"/>
      <c r="F289" s="362"/>
      <c r="G289" s="362"/>
      <c r="H289" s="362"/>
      <c r="I289" s="362"/>
      <c r="J289" s="362"/>
      <c r="K289" s="362"/>
      <c r="L289" s="362"/>
      <c r="M289" s="362"/>
      <c r="N289" s="362"/>
      <c r="O289" s="362"/>
      <c r="P289" s="362"/>
      <c r="Q289" s="362"/>
      <c r="R289" s="362"/>
      <c r="S289" s="362"/>
      <c r="T289" s="363"/>
    </row>
    <row r="290" spans="1:24" ht="23.45" customHeight="1" x14ac:dyDescent="0.2">
      <c r="B290" s="378" t="s">
        <v>48</v>
      </c>
      <c r="C290" s="379"/>
      <c r="D290" s="379"/>
      <c r="E290" s="379"/>
      <c r="F290" s="380"/>
      <c r="G290" s="440" t="s">
        <v>105</v>
      </c>
      <c r="H290" s="440"/>
      <c r="I290" s="440"/>
      <c r="J290" s="440"/>
      <c r="K290" s="440"/>
      <c r="L290" s="440"/>
      <c r="M290" s="440"/>
      <c r="N290" s="440"/>
      <c r="O290" s="440"/>
      <c r="P290" s="440"/>
      <c r="Q290" s="440"/>
      <c r="R290" s="440"/>
      <c r="S290" s="378" t="s">
        <v>106</v>
      </c>
      <c r="T290" s="380"/>
    </row>
    <row r="291" spans="1:24" ht="207" customHeight="1" x14ac:dyDescent="0.2">
      <c r="B291" s="228" t="s">
        <v>516</v>
      </c>
      <c r="C291" s="228"/>
      <c r="D291" s="228"/>
      <c r="E291" s="228"/>
      <c r="F291" s="228"/>
      <c r="G291" s="275" t="s">
        <v>1087</v>
      </c>
      <c r="H291" s="275"/>
      <c r="I291" s="275"/>
      <c r="J291" s="275"/>
      <c r="K291" s="275"/>
      <c r="L291" s="275"/>
      <c r="M291" s="275"/>
      <c r="N291" s="275"/>
      <c r="O291" s="275"/>
      <c r="P291" s="275"/>
      <c r="Q291" s="275"/>
      <c r="R291" s="275"/>
      <c r="S291" s="310" t="s">
        <v>904</v>
      </c>
      <c r="T291" s="312"/>
      <c r="V291" s="481"/>
      <c r="W291" s="481"/>
    </row>
    <row r="292" spans="1:24" ht="52.15" customHeight="1" x14ac:dyDescent="0.2">
      <c r="B292" s="228" t="s">
        <v>754</v>
      </c>
      <c r="C292" s="228"/>
      <c r="D292" s="228"/>
      <c r="E292" s="228"/>
      <c r="F292" s="228"/>
      <c r="G292" s="275" t="s">
        <v>1086</v>
      </c>
      <c r="H292" s="275"/>
      <c r="I292" s="275"/>
      <c r="J292" s="275"/>
      <c r="K292" s="275"/>
      <c r="L292" s="275"/>
      <c r="M292" s="275"/>
      <c r="N292" s="275"/>
      <c r="O292" s="275"/>
      <c r="P292" s="275"/>
      <c r="Q292" s="275"/>
      <c r="R292" s="275"/>
      <c r="S292" s="310" t="s">
        <v>694</v>
      </c>
      <c r="T292" s="312"/>
    </row>
    <row r="293" spans="1:24" ht="40.9" customHeight="1" x14ac:dyDescent="0.2">
      <c r="B293" s="228" t="s">
        <v>908</v>
      </c>
      <c r="C293" s="228"/>
      <c r="D293" s="228"/>
      <c r="E293" s="228"/>
      <c r="F293" s="228"/>
      <c r="G293" s="310" t="s">
        <v>909</v>
      </c>
      <c r="H293" s="311"/>
      <c r="I293" s="311"/>
      <c r="J293" s="311"/>
      <c r="K293" s="311"/>
      <c r="L293" s="311"/>
      <c r="M293" s="311"/>
      <c r="N293" s="311"/>
      <c r="O293" s="311"/>
      <c r="P293" s="311"/>
      <c r="Q293" s="311"/>
      <c r="R293" s="312"/>
      <c r="S293" s="359"/>
      <c r="T293" s="360"/>
    </row>
    <row r="294" spans="1:24" ht="37.15" customHeight="1" x14ac:dyDescent="0.2">
      <c r="B294" s="357" t="s">
        <v>698</v>
      </c>
      <c r="C294" s="357"/>
      <c r="D294" s="357"/>
      <c r="E294" s="357"/>
      <c r="F294" s="357"/>
      <c r="G294" s="252" t="s">
        <v>910</v>
      </c>
      <c r="H294" s="358"/>
      <c r="I294" s="358"/>
      <c r="J294" s="358"/>
      <c r="K294" s="358"/>
      <c r="L294" s="358"/>
      <c r="M294" s="358"/>
      <c r="N294" s="358"/>
      <c r="O294" s="358"/>
      <c r="P294" s="358"/>
      <c r="Q294" s="358"/>
      <c r="R294" s="253"/>
      <c r="S294" s="359"/>
      <c r="T294" s="360"/>
    </row>
    <row r="295" spans="1:24" ht="26.25" customHeight="1" x14ac:dyDescent="0.2">
      <c r="B295" s="361" t="s">
        <v>739</v>
      </c>
      <c r="C295" s="362"/>
      <c r="D295" s="362"/>
      <c r="E295" s="362"/>
      <c r="F295" s="362"/>
      <c r="G295" s="362"/>
      <c r="H295" s="362"/>
      <c r="I295" s="362"/>
      <c r="J295" s="362"/>
      <c r="K295" s="362"/>
      <c r="L295" s="362"/>
      <c r="M295" s="362"/>
      <c r="N295" s="362"/>
      <c r="O295" s="362"/>
      <c r="P295" s="362"/>
      <c r="Q295" s="362"/>
      <c r="R295" s="362"/>
      <c r="S295" s="362"/>
      <c r="T295" s="363"/>
    </row>
    <row r="296" spans="1:24" ht="23.25" customHeight="1" x14ac:dyDescent="0.2">
      <c r="B296" s="389" t="s">
        <v>48</v>
      </c>
      <c r="C296" s="390"/>
      <c r="D296" s="390"/>
      <c r="E296" s="390"/>
      <c r="F296" s="391"/>
      <c r="G296" s="378" t="s">
        <v>105</v>
      </c>
      <c r="H296" s="379"/>
      <c r="I296" s="379"/>
      <c r="J296" s="379"/>
      <c r="K296" s="379"/>
      <c r="L296" s="379"/>
      <c r="M296" s="379"/>
      <c r="N296" s="379"/>
      <c r="O296" s="379"/>
      <c r="P296" s="379"/>
      <c r="Q296" s="379"/>
      <c r="R296" s="380"/>
      <c r="S296" s="378" t="s">
        <v>106</v>
      </c>
      <c r="T296" s="380"/>
    </row>
    <row r="297" spans="1:24" ht="408.6" customHeight="1" x14ac:dyDescent="0.2">
      <c r="B297" s="219" t="s">
        <v>892</v>
      </c>
      <c r="C297" s="220"/>
      <c r="D297" s="220"/>
      <c r="E297" s="220"/>
      <c r="F297" s="221"/>
      <c r="G297" s="364" t="s">
        <v>888</v>
      </c>
      <c r="H297" s="365"/>
      <c r="I297" s="365"/>
      <c r="J297" s="365"/>
      <c r="K297" s="365"/>
      <c r="L297" s="365"/>
      <c r="M297" s="365"/>
      <c r="N297" s="365"/>
      <c r="O297" s="365"/>
      <c r="P297" s="365"/>
      <c r="Q297" s="365"/>
      <c r="R297" s="366"/>
      <c r="S297" s="219" t="s">
        <v>889</v>
      </c>
      <c r="T297" s="221"/>
    </row>
    <row r="298" spans="1:24" ht="85.15" customHeight="1" x14ac:dyDescent="0.2">
      <c r="B298" s="225"/>
      <c r="C298" s="226"/>
      <c r="D298" s="226"/>
      <c r="E298" s="226"/>
      <c r="F298" s="227"/>
      <c r="G298" s="367"/>
      <c r="H298" s="368"/>
      <c r="I298" s="368"/>
      <c r="J298" s="368"/>
      <c r="K298" s="368"/>
      <c r="L298" s="368"/>
      <c r="M298" s="368"/>
      <c r="N298" s="368"/>
      <c r="O298" s="368"/>
      <c r="P298" s="368"/>
      <c r="Q298" s="368"/>
      <c r="R298" s="369"/>
      <c r="S298" s="225"/>
      <c r="T298" s="227"/>
    </row>
    <row r="299" spans="1:24" ht="219" customHeight="1" x14ac:dyDescent="0.2">
      <c r="B299" s="347" t="s">
        <v>893</v>
      </c>
      <c r="C299" s="348"/>
      <c r="D299" s="348"/>
      <c r="E299" s="348"/>
      <c r="F299" s="349"/>
      <c r="G299" s="347" t="s">
        <v>890</v>
      </c>
      <c r="H299" s="348"/>
      <c r="I299" s="348"/>
      <c r="J299" s="348"/>
      <c r="K299" s="348"/>
      <c r="L299" s="348"/>
      <c r="M299" s="348"/>
      <c r="N299" s="348"/>
      <c r="O299" s="348"/>
      <c r="P299" s="348"/>
      <c r="Q299" s="348"/>
      <c r="R299" s="349"/>
      <c r="S299" s="310" t="s">
        <v>891</v>
      </c>
      <c r="T299" s="312"/>
    </row>
    <row r="300" spans="1:24" ht="94.5" customHeight="1" x14ac:dyDescent="0.2">
      <c r="B300" s="389" t="s">
        <v>800</v>
      </c>
      <c r="C300" s="390"/>
      <c r="D300" s="390"/>
      <c r="E300" s="390"/>
      <c r="F300" s="391"/>
      <c r="G300" s="440" t="s">
        <v>105</v>
      </c>
      <c r="H300" s="440"/>
      <c r="I300" s="440"/>
      <c r="J300" s="440"/>
      <c r="K300" s="440"/>
      <c r="L300" s="440"/>
      <c r="M300" s="440"/>
      <c r="N300" s="440"/>
      <c r="O300" s="440"/>
      <c r="P300" s="440"/>
      <c r="Q300" s="440"/>
      <c r="R300" s="440"/>
      <c r="S300" s="378" t="s">
        <v>106</v>
      </c>
      <c r="T300" s="380"/>
    </row>
    <row r="301" spans="1:24" ht="225.6" customHeight="1" x14ac:dyDescent="0.2">
      <c r="B301" s="219" t="s">
        <v>726</v>
      </c>
      <c r="C301" s="220"/>
      <c r="D301" s="220"/>
      <c r="E301" s="220"/>
      <c r="F301" s="221"/>
      <c r="G301" s="467" t="s">
        <v>854</v>
      </c>
      <c r="H301" s="468"/>
      <c r="I301" s="468"/>
      <c r="J301" s="468"/>
      <c r="K301" s="468"/>
      <c r="L301" s="468"/>
      <c r="M301" s="468"/>
      <c r="N301" s="468"/>
      <c r="O301" s="468"/>
      <c r="P301" s="468"/>
      <c r="Q301" s="468"/>
      <c r="R301" s="469"/>
      <c r="S301" s="470" t="s">
        <v>696</v>
      </c>
      <c r="T301" s="460"/>
      <c r="W301" s="461"/>
      <c r="X301" s="461"/>
    </row>
    <row r="302" spans="1:24" ht="323.45" customHeight="1" x14ac:dyDescent="0.2">
      <c r="B302" s="222"/>
      <c r="C302" s="447"/>
      <c r="D302" s="447"/>
      <c r="E302" s="447"/>
      <c r="F302" s="224"/>
      <c r="G302" s="462" t="s">
        <v>981</v>
      </c>
      <c r="H302" s="463"/>
      <c r="I302" s="463"/>
      <c r="J302" s="463"/>
      <c r="K302" s="463"/>
      <c r="L302" s="463"/>
      <c r="M302" s="463"/>
      <c r="N302" s="463"/>
      <c r="O302" s="463"/>
      <c r="P302" s="463"/>
      <c r="Q302" s="463"/>
      <c r="R302" s="464"/>
      <c r="S302" s="460"/>
      <c r="T302" s="460"/>
      <c r="W302" s="461"/>
      <c r="X302" s="461"/>
    </row>
    <row r="303" spans="1:24" ht="248.45" customHeight="1" x14ac:dyDescent="0.2">
      <c r="A303" s="75"/>
      <c r="B303" s="222"/>
      <c r="C303" s="447"/>
      <c r="D303" s="447"/>
      <c r="E303" s="447"/>
      <c r="F303" s="224"/>
      <c r="G303" s="370" t="s">
        <v>995</v>
      </c>
      <c r="H303" s="371"/>
      <c r="I303" s="371"/>
      <c r="J303" s="371"/>
      <c r="K303" s="371"/>
      <c r="L303" s="371"/>
      <c r="M303" s="371"/>
      <c r="N303" s="371"/>
      <c r="O303" s="371"/>
      <c r="P303" s="371"/>
      <c r="Q303" s="371"/>
      <c r="R303" s="371"/>
      <c r="S303" s="460"/>
      <c r="T303" s="460"/>
      <c r="W303" s="461"/>
      <c r="X303" s="461"/>
    </row>
    <row r="304" spans="1:24" ht="261" customHeight="1" x14ac:dyDescent="0.2">
      <c r="B304" s="222"/>
      <c r="C304" s="447"/>
      <c r="D304" s="447"/>
      <c r="E304" s="447"/>
      <c r="F304" s="224"/>
      <c r="G304" s="370" t="s">
        <v>982</v>
      </c>
      <c r="H304" s="371"/>
      <c r="I304" s="371"/>
      <c r="J304" s="371"/>
      <c r="K304" s="371"/>
      <c r="L304" s="371"/>
      <c r="M304" s="371"/>
      <c r="N304" s="371"/>
      <c r="O304" s="371"/>
      <c r="P304" s="371"/>
      <c r="Q304" s="371"/>
      <c r="R304" s="371"/>
      <c r="S304" s="460"/>
      <c r="T304" s="460"/>
      <c r="W304" s="461"/>
      <c r="X304" s="461"/>
    </row>
    <row r="305" spans="2:24" ht="282" customHeight="1" x14ac:dyDescent="0.2">
      <c r="B305" s="222"/>
      <c r="C305" s="447"/>
      <c r="D305" s="447"/>
      <c r="E305" s="447"/>
      <c r="F305" s="224"/>
      <c r="G305" s="465" t="s">
        <v>724</v>
      </c>
      <c r="H305" s="466"/>
      <c r="I305" s="466"/>
      <c r="J305" s="466"/>
      <c r="K305" s="466"/>
      <c r="L305" s="466"/>
      <c r="M305" s="466"/>
      <c r="N305" s="466"/>
      <c r="O305" s="466"/>
      <c r="P305" s="466"/>
      <c r="Q305" s="466"/>
      <c r="R305" s="466"/>
      <c r="S305" s="460"/>
      <c r="T305" s="460"/>
      <c r="W305" s="461"/>
      <c r="X305" s="461"/>
    </row>
    <row r="306" spans="2:24" ht="243" customHeight="1" x14ac:dyDescent="0.2">
      <c r="B306" s="222"/>
      <c r="C306" s="447"/>
      <c r="D306" s="447"/>
      <c r="E306" s="447"/>
      <c r="F306" s="224"/>
      <c r="G306" s="370" t="s">
        <v>699</v>
      </c>
      <c r="H306" s="371"/>
      <c r="I306" s="371"/>
      <c r="J306" s="371"/>
      <c r="K306" s="371"/>
      <c r="L306" s="371"/>
      <c r="M306" s="371"/>
      <c r="N306" s="371"/>
      <c r="O306" s="371"/>
      <c r="P306" s="371"/>
      <c r="Q306" s="371"/>
      <c r="R306" s="371"/>
      <c r="S306" s="460"/>
      <c r="T306" s="460"/>
      <c r="W306" s="461"/>
      <c r="X306" s="461"/>
    </row>
    <row r="307" spans="2:24" ht="208.9" customHeight="1" x14ac:dyDescent="0.2">
      <c r="B307" s="222"/>
      <c r="C307" s="447"/>
      <c r="D307" s="447"/>
      <c r="E307" s="447"/>
      <c r="F307" s="224"/>
      <c r="G307" s="465" t="s">
        <v>801</v>
      </c>
      <c r="H307" s="466"/>
      <c r="I307" s="466"/>
      <c r="J307" s="466"/>
      <c r="K307" s="466"/>
      <c r="L307" s="466"/>
      <c r="M307" s="466"/>
      <c r="N307" s="466"/>
      <c r="O307" s="466"/>
      <c r="P307" s="466"/>
      <c r="Q307" s="466"/>
      <c r="R307" s="466"/>
      <c r="S307" s="460"/>
      <c r="T307" s="460"/>
      <c r="W307" s="461"/>
      <c r="X307" s="461"/>
    </row>
    <row r="308" spans="2:24" ht="210.6" customHeight="1" x14ac:dyDescent="0.2">
      <c r="B308" s="222"/>
      <c r="C308" s="447"/>
      <c r="D308" s="447"/>
      <c r="E308" s="447"/>
      <c r="F308" s="224"/>
      <c r="G308" s="370" t="s">
        <v>709</v>
      </c>
      <c r="H308" s="371"/>
      <c r="I308" s="371"/>
      <c r="J308" s="371"/>
      <c r="K308" s="371"/>
      <c r="L308" s="371"/>
      <c r="M308" s="371"/>
      <c r="N308" s="371"/>
      <c r="O308" s="371"/>
      <c r="P308" s="371"/>
      <c r="Q308" s="371"/>
      <c r="R308" s="372"/>
      <c r="S308" s="460"/>
      <c r="T308" s="460"/>
      <c r="W308" s="461"/>
      <c r="X308" s="461"/>
    </row>
    <row r="309" spans="2:24" ht="141.6" customHeight="1" x14ac:dyDescent="0.2">
      <c r="B309" s="222"/>
      <c r="C309" s="447"/>
      <c r="D309" s="447"/>
      <c r="E309" s="447"/>
      <c r="F309" s="224"/>
      <c r="G309" s="370" t="s">
        <v>740</v>
      </c>
      <c r="H309" s="371"/>
      <c r="I309" s="371"/>
      <c r="J309" s="371"/>
      <c r="K309" s="371"/>
      <c r="L309" s="371"/>
      <c r="M309" s="371"/>
      <c r="N309" s="371"/>
      <c r="O309" s="371"/>
      <c r="P309" s="371"/>
      <c r="Q309" s="371"/>
      <c r="R309" s="372"/>
      <c r="S309" s="460"/>
      <c r="T309" s="460"/>
      <c r="W309" s="461"/>
      <c r="X309" s="461"/>
    </row>
    <row r="310" spans="2:24" ht="82.9" customHeight="1" x14ac:dyDescent="0.2">
      <c r="B310" s="222"/>
      <c r="C310" s="447"/>
      <c r="D310" s="447"/>
      <c r="E310" s="447"/>
      <c r="F310" s="224"/>
      <c r="G310" s="370" t="s">
        <v>855</v>
      </c>
      <c r="H310" s="374"/>
      <c r="I310" s="374"/>
      <c r="J310" s="374"/>
      <c r="K310" s="374"/>
      <c r="L310" s="374"/>
      <c r="M310" s="374"/>
      <c r="N310" s="374"/>
      <c r="O310" s="374"/>
      <c r="P310" s="374"/>
      <c r="Q310" s="374"/>
      <c r="R310" s="375"/>
      <c r="S310" s="460"/>
      <c r="T310" s="460"/>
      <c r="W310" s="461"/>
      <c r="X310" s="461"/>
    </row>
    <row r="311" spans="2:24" ht="266.45" customHeight="1" x14ac:dyDescent="0.2">
      <c r="B311" s="222"/>
      <c r="C311" s="447"/>
      <c r="D311" s="447"/>
      <c r="E311" s="447"/>
      <c r="F311" s="224"/>
      <c r="G311" s="370" t="s">
        <v>983</v>
      </c>
      <c r="H311" s="371"/>
      <c r="I311" s="371"/>
      <c r="J311" s="371"/>
      <c r="K311" s="371"/>
      <c r="L311" s="371"/>
      <c r="M311" s="371"/>
      <c r="N311" s="371"/>
      <c r="O311" s="371"/>
      <c r="P311" s="371"/>
      <c r="Q311" s="371"/>
      <c r="R311" s="371"/>
      <c r="S311" s="460"/>
      <c r="T311" s="460"/>
      <c r="W311" s="461"/>
      <c r="X311" s="461"/>
    </row>
    <row r="312" spans="2:24" ht="408.6" customHeight="1" x14ac:dyDescent="0.2">
      <c r="B312" s="222"/>
      <c r="C312" s="447"/>
      <c r="D312" s="447"/>
      <c r="E312" s="447"/>
      <c r="F312" s="224"/>
      <c r="G312" s="381" t="s">
        <v>996</v>
      </c>
      <c r="H312" s="382"/>
      <c r="I312" s="382"/>
      <c r="J312" s="382"/>
      <c r="K312" s="382"/>
      <c r="L312" s="382"/>
      <c r="M312" s="382"/>
      <c r="N312" s="382"/>
      <c r="O312" s="382"/>
      <c r="P312" s="382"/>
      <c r="Q312" s="382"/>
      <c r="R312" s="383"/>
      <c r="S312" s="460"/>
      <c r="T312" s="460"/>
      <c r="W312" s="461"/>
      <c r="X312" s="461"/>
    </row>
    <row r="313" spans="2:24" ht="70.150000000000006" customHeight="1" x14ac:dyDescent="0.2">
      <c r="B313" s="222"/>
      <c r="C313" s="447"/>
      <c r="D313" s="447"/>
      <c r="E313" s="447"/>
      <c r="F313" s="224"/>
      <c r="G313" s="384"/>
      <c r="H313" s="385"/>
      <c r="I313" s="385"/>
      <c r="J313" s="385"/>
      <c r="K313" s="385"/>
      <c r="L313" s="385"/>
      <c r="M313" s="385"/>
      <c r="N313" s="385"/>
      <c r="O313" s="385"/>
      <c r="P313" s="385"/>
      <c r="Q313" s="385"/>
      <c r="R313" s="386"/>
      <c r="S313" s="460"/>
      <c r="T313" s="460"/>
      <c r="W313" s="461"/>
      <c r="X313" s="461"/>
    </row>
    <row r="314" spans="2:24" ht="166.9" customHeight="1" x14ac:dyDescent="0.2">
      <c r="B314" s="222"/>
      <c r="C314" s="447"/>
      <c r="D314" s="447"/>
      <c r="E314" s="447"/>
      <c r="F314" s="224"/>
      <c r="G314" s="370" t="s">
        <v>755</v>
      </c>
      <c r="H314" s="371"/>
      <c r="I314" s="371"/>
      <c r="J314" s="371"/>
      <c r="K314" s="371"/>
      <c r="L314" s="371"/>
      <c r="M314" s="371"/>
      <c r="N314" s="371"/>
      <c r="O314" s="371"/>
      <c r="P314" s="371"/>
      <c r="Q314" s="371"/>
      <c r="R314" s="371"/>
      <c r="S314" s="460"/>
      <c r="T314" s="460"/>
      <c r="W314" s="461"/>
      <c r="X314" s="461"/>
    </row>
    <row r="315" spans="2:24" ht="205.9" customHeight="1" x14ac:dyDescent="0.2">
      <c r="B315" s="222"/>
      <c r="C315" s="447"/>
      <c r="D315" s="447"/>
      <c r="E315" s="447"/>
      <c r="F315" s="224"/>
      <c r="G315" s="370" t="s">
        <v>984</v>
      </c>
      <c r="H315" s="371"/>
      <c r="I315" s="371"/>
      <c r="J315" s="371"/>
      <c r="K315" s="371"/>
      <c r="L315" s="371"/>
      <c r="M315" s="371"/>
      <c r="N315" s="371"/>
      <c r="O315" s="371"/>
      <c r="P315" s="371"/>
      <c r="Q315" s="371"/>
      <c r="R315" s="372"/>
      <c r="S315" s="460"/>
      <c r="T315" s="460"/>
      <c r="W315" s="461"/>
      <c r="X315" s="461"/>
    </row>
    <row r="316" spans="2:24" ht="249.6" customHeight="1" x14ac:dyDescent="0.2">
      <c r="B316" s="222"/>
      <c r="C316" s="447"/>
      <c r="D316" s="447"/>
      <c r="E316" s="447"/>
      <c r="F316" s="224"/>
      <c r="G316" s="370" t="s">
        <v>985</v>
      </c>
      <c r="H316" s="374"/>
      <c r="I316" s="374"/>
      <c r="J316" s="374"/>
      <c r="K316" s="374"/>
      <c r="L316" s="374"/>
      <c r="M316" s="374"/>
      <c r="N316" s="374"/>
      <c r="O316" s="374"/>
      <c r="P316" s="374"/>
      <c r="Q316" s="374"/>
      <c r="R316" s="375"/>
      <c r="S316" s="460"/>
      <c r="T316" s="460"/>
      <c r="W316" s="461"/>
      <c r="X316" s="461"/>
    </row>
    <row r="317" spans="2:24" ht="408.6" customHeight="1" x14ac:dyDescent="0.2">
      <c r="B317" s="222"/>
      <c r="C317" s="447"/>
      <c r="D317" s="447"/>
      <c r="E317" s="447"/>
      <c r="F317" s="224"/>
      <c r="G317" s="381" t="s">
        <v>986</v>
      </c>
      <c r="H317" s="382"/>
      <c r="I317" s="382"/>
      <c r="J317" s="382"/>
      <c r="K317" s="382"/>
      <c r="L317" s="382"/>
      <c r="M317" s="382"/>
      <c r="N317" s="382"/>
      <c r="O317" s="382"/>
      <c r="P317" s="382"/>
      <c r="Q317" s="382"/>
      <c r="R317" s="383"/>
      <c r="S317" s="460"/>
      <c r="T317" s="460"/>
      <c r="W317" s="461"/>
      <c r="X317" s="461"/>
    </row>
    <row r="318" spans="2:24" ht="69" customHeight="1" x14ac:dyDescent="0.2">
      <c r="B318" s="222"/>
      <c r="C318" s="447"/>
      <c r="D318" s="447"/>
      <c r="E318" s="447"/>
      <c r="F318" s="224"/>
      <c r="G318" s="384"/>
      <c r="H318" s="385"/>
      <c r="I318" s="385"/>
      <c r="J318" s="385"/>
      <c r="K318" s="385"/>
      <c r="L318" s="385"/>
      <c r="M318" s="385"/>
      <c r="N318" s="385"/>
      <c r="O318" s="385"/>
      <c r="P318" s="385"/>
      <c r="Q318" s="385"/>
      <c r="R318" s="386"/>
      <c r="S318" s="460"/>
      <c r="T318" s="460"/>
      <c r="W318" s="461"/>
      <c r="X318" s="461"/>
    </row>
    <row r="319" spans="2:24" ht="361.15" customHeight="1" x14ac:dyDescent="0.2">
      <c r="B319" s="222"/>
      <c r="C319" s="447"/>
      <c r="D319" s="447"/>
      <c r="E319" s="447"/>
      <c r="F319" s="224"/>
      <c r="G319" s="373" t="s">
        <v>753</v>
      </c>
      <c r="H319" s="376"/>
      <c r="I319" s="376"/>
      <c r="J319" s="376"/>
      <c r="K319" s="376"/>
      <c r="L319" s="376"/>
      <c r="M319" s="376"/>
      <c r="N319" s="376"/>
      <c r="O319" s="376"/>
      <c r="P319" s="376"/>
      <c r="Q319" s="376"/>
      <c r="R319" s="377"/>
      <c r="S319" s="460"/>
      <c r="T319" s="460"/>
      <c r="W319" s="461"/>
      <c r="X319" s="461"/>
    </row>
    <row r="320" spans="2:24" ht="190.15" customHeight="1" x14ac:dyDescent="0.2">
      <c r="B320" s="222"/>
      <c r="C320" s="447"/>
      <c r="D320" s="447"/>
      <c r="E320" s="447"/>
      <c r="F320" s="224"/>
      <c r="G320" s="370" t="s">
        <v>987</v>
      </c>
      <c r="H320" s="371"/>
      <c r="I320" s="371"/>
      <c r="J320" s="371"/>
      <c r="K320" s="371"/>
      <c r="L320" s="371"/>
      <c r="M320" s="371"/>
      <c r="N320" s="371"/>
      <c r="O320" s="371"/>
      <c r="P320" s="371"/>
      <c r="Q320" s="371"/>
      <c r="R320" s="371"/>
      <c r="S320" s="460"/>
      <c r="T320" s="460"/>
      <c r="W320" s="461"/>
      <c r="X320" s="461"/>
    </row>
    <row r="321" spans="2:24" ht="201" customHeight="1" x14ac:dyDescent="0.2">
      <c r="B321" s="222"/>
      <c r="C321" s="447"/>
      <c r="D321" s="447"/>
      <c r="E321" s="447"/>
      <c r="F321" s="224"/>
      <c r="G321" s="370" t="s">
        <v>988</v>
      </c>
      <c r="H321" s="371"/>
      <c r="I321" s="371"/>
      <c r="J321" s="371"/>
      <c r="K321" s="371"/>
      <c r="L321" s="371"/>
      <c r="M321" s="371"/>
      <c r="N321" s="371"/>
      <c r="O321" s="371"/>
      <c r="P321" s="371"/>
      <c r="Q321" s="371"/>
      <c r="R321" s="371"/>
      <c r="S321" s="460"/>
      <c r="T321" s="460"/>
      <c r="W321" s="461"/>
      <c r="X321" s="461"/>
    </row>
    <row r="322" spans="2:24" ht="167.45" customHeight="1" x14ac:dyDescent="0.2">
      <c r="B322" s="222"/>
      <c r="C322" s="447"/>
      <c r="D322" s="447"/>
      <c r="E322" s="447"/>
      <c r="F322" s="224"/>
      <c r="G322" s="370" t="s">
        <v>700</v>
      </c>
      <c r="H322" s="374"/>
      <c r="I322" s="374"/>
      <c r="J322" s="374"/>
      <c r="K322" s="374"/>
      <c r="L322" s="374"/>
      <c r="M322" s="374"/>
      <c r="N322" s="374"/>
      <c r="O322" s="374"/>
      <c r="P322" s="374"/>
      <c r="Q322" s="374"/>
      <c r="R322" s="375"/>
      <c r="S322" s="460"/>
      <c r="T322" s="460"/>
      <c r="W322" s="461"/>
      <c r="X322" s="461"/>
    </row>
    <row r="323" spans="2:24" ht="228.6" customHeight="1" x14ac:dyDescent="0.2">
      <c r="B323" s="222"/>
      <c r="C323" s="447"/>
      <c r="D323" s="447"/>
      <c r="E323" s="447"/>
      <c r="F323" s="224"/>
      <c r="G323" s="370" t="s">
        <v>799</v>
      </c>
      <c r="H323" s="374"/>
      <c r="I323" s="374"/>
      <c r="J323" s="374"/>
      <c r="K323" s="374"/>
      <c r="L323" s="374"/>
      <c r="M323" s="374"/>
      <c r="N323" s="374"/>
      <c r="O323" s="374"/>
      <c r="P323" s="374"/>
      <c r="Q323" s="374"/>
      <c r="R323" s="375"/>
      <c r="S323" s="460"/>
      <c r="T323" s="460"/>
      <c r="W323" s="461"/>
      <c r="X323" s="461"/>
    </row>
    <row r="324" spans="2:24" ht="328.15" customHeight="1" x14ac:dyDescent="0.2">
      <c r="B324" s="222"/>
      <c r="C324" s="447"/>
      <c r="D324" s="447"/>
      <c r="E324" s="447"/>
      <c r="F324" s="224"/>
      <c r="G324" s="370" t="s">
        <v>997</v>
      </c>
      <c r="H324" s="374"/>
      <c r="I324" s="374"/>
      <c r="J324" s="374"/>
      <c r="K324" s="374"/>
      <c r="L324" s="374"/>
      <c r="M324" s="374"/>
      <c r="N324" s="374"/>
      <c r="O324" s="374"/>
      <c r="P324" s="374"/>
      <c r="Q324" s="374"/>
      <c r="R324" s="375"/>
      <c r="S324" s="460"/>
      <c r="T324" s="460"/>
      <c r="W324" s="461"/>
      <c r="X324" s="461"/>
    </row>
    <row r="325" spans="2:24" ht="200.45" customHeight="1" x14ac:dyDescent="0.2">
      <c r="B325" s="222"/>
      <c r="C325" s="447"/>
      <c r="D325" s="447"/>
      <c r="E325" s="447"/>
      <c r="F325" s="224"/>
      <c r="G325" s="370" t="s">
        <v>701</v>
      </c>
      <c r="H325" s="371"/>
      <c r="I325" s="371"/>
      <c r="J325" s="371"/>
      <c r="K325" s="371"/>
      <c r="L325" s="371"/>
      <c r="M325" s="371"/>
      <c r="N325" s="371"/>
      <c r="O325" s="371"/>
      <c r="P325" s="371"/>
      <c r="Q325" s="371"/>
      <c r="R325" s="372"/>
      <c r="S325" s="460"/>
      <c r="T325" s="460"/>
      <c r="W325" s="461"/>
      <c r="X325" s="461"/>
    </row>
    <row r="326" spans="2:24" ht="150.6" customHeight="1" x14ac:dyDescent="0.2">
      <c r="B326" s="222"/>
      <c r="C326" s="447"/>
      <c r="D326" s="447"/>
      <c r="E326" s="447"/>
      <c r="F326" s="224"/>
      <c r="G326" s="373" t="s">
        <v>702</v>
      </c>
      <c r="H326" s="374"/>
      <c r="I326" s="374"/>
      <c r="J326" s="374"/>
      <c r="K326" s="374"/>
      <c r="L326" s="374"/>
      <c r="M326" s="374"/>
      <c r="N326" s="374"/>
      <c r="O326" s="374"/>
      <c r="P326" s="374"/>
      <c r="Q326" s="374"/>
      <c r="R326" s="375"/>
      <c r="S326" s="460"/>
      <c r="T326" s="460"/>
      <c r="W326" s="461"/>
      <c r="X326" s="461"/>
    </row>
    <row r="327" spans="2:24" ht="224.45" customHeight="1" x14ac:dyDescent="0.2">
      <c r="B327" s="222"/>
      <c r="C327" s="447"/>
      <c r="D327" s="447"/>
      <c r="E327" s="447"/>
      <c r="F327" s="224"/>
      <c r="G327" s="370" t="s">
        <v>703</v>
      </c>
      <c r="H327" s="371"/>
      <c r="I327" s="371"/>
      <c r="J327" s="371"/>
      <c r="K327" s="371"/>
      <c r="L327" s="371"/>
      <c r="M327" s="371"/>
      <c r="N327" s="371"/>
      <c r="O327" s="371"/>
      <c r="P327" s="371"/>
      <c r="Q327" s="371"/>
      <c r="R327" s="372"/>
      <c r="S327" s="460"/>
      <c r="T327" s="460"/>
      <c r="W327" s="461"/>
      <c r="X327" s="461"/>
    </row>
    <row r="328" spans="2:24" ht="271.89999999999998" customHeight="1" x14ac:dyDescent="0.2">
      <c r="B328" s="222"/>
      <c r="C328" s="447"/>
      <c r="D328" s="447"/>
      <c r="E328" s="447"/>
      <c r="F328" s="224"/>
      <c r="G328" s="370" t="s">
        <v>989</v>
      </c>
      <c r="H328" s="371"/>
      <c r="I328" s="371"/>
      <c r="J328" s="371"/>
      <c r="K328" s="371"/>
      <c r="L328" s="371"/>
      <c r="M328" s="371"/>
      <c r="N328" s="371"/>
      <c r="O328" s="371"/>
      <c r="P328" s="371"/>
      <c r="Q328" s="371"/>
      <c r="R328" s="372"/>
      <c r="S328" s="460"/>
      <c r="T328" s="460"/>
      <c r="W328" s="461"/>
      <c r="X328" s="461"/>
    </row>
    <row r="329" spans="2:24" ht="408.6" customHeight="1" x14ac:dyDescent="0.2">
      <c r="B329" s="222"/>
      <c r="C329" s="447"/>
      <c r="D329" s="447"/>
      <c r="E329" s="447"/>
      <c r="F329" s="224"/>
      <c r="G329" s="370" t="s">
        <v>990</v>
      </c>
      <c r="H329" s="371"/>
      <c r="I329" s="371"/>
      <c r="J329" s="371"/>
      <c r="K329" s="371"/>
      <c r="L329" s="371"/>
      <c r="M329" s="371"/>
      <c r="N329" s="371"/>
      <c r="O329" s="371"/>
      <c r="P329" s="371"/>
      <c r="Q329" s="371"/>
      <c r="R329" s="372"/>
      <c r="S329" s="460"/>
      <c r="T329" s="460"/>
      <c r="W329" s="461"/>
      <c r="X329" s="461"/>
    </row>
    <row r="330" spans="2:24" ht="408.6" customHeight="1" x14ac:dyDescent="0.2">
      <c r="B330" s="222"/>
      <c r="C330" s="447"/>
      <c r="D330" s="447"/>
      <c r="E330" s="447"/>
      <c r="F330" s="224"/>
      <c r="G330" s="370" t="s">
        <v>991</v>
      </c>
      <c r="H330" s="371"/>
      <c r="I330" s="371"/>
      <c r="J330" s="371"/>
      <c r="K330" s="371"/>
      <c r="L330" s="371"/>
      <c r="M330" s="371"/>
      <c r="N330" s="371"/>
      <c r="O330" s="371"/>
      <c r="P330" s="371"/>
      <c r="Q330" s="371"/>
      <c r="R330" s="372"/>
      <c r="S330" s="460"/>
      <c r="T330" s="460"/>
      <c r="W330" s="461"/>
      <c r="X330" s="461"/>
    </row>
    <row r="331" spans="2:24" ht="245.45" customHeight="1" x14ac:dyDescent="0.2">
      <c r="B331" s="222"/>
      <c r="C331" s="447"/>
      <c r="D331" s="447"/>
      <c r="E331" s="447"/>
      <c r="F331" s="224"/>
      <c r="G331" s="370" t="s">
        <v>992</v>
      </c>
      <c r="H331" s="371"/>
      <c r="I331" s="371"/>
      <c r="J331" s="371"/>
      <c r="K331" s="371"/>
      <c r="L331" s="371"/>
      <c r="M331" s="371"/>
      <c r="N331" s="371"/>
      <c r="O331" s="371"/>
      <c r="P331" s="371"/>
      <c r="Q331" s="371"/>
      <c r="R331" s="372"/>
      <c r="S331" s="460"/>
      <c r="T331" s="460"/>
      <c r="W331" s="461"/>
      <c r="X331" s="461"/>
    </row>
    <row r="332" spans="2:24" ht="127.15" customHeight="1" x14ac:dyDescent="0.2">
      <c r="B332" s="222"/>
      <c r="C332" s="447"/>
      <c r="D332" s="447"/>
      <c r="E332" s="447"/>
      <c r="F332" s="224"/>
      <c r="G332" s="370" t="s">
        <v>756</v>
      </c>
      <c r="H332" s="371"/>
      <c r="I332" s="371"/>
      <c r="J332" s="371"/>
      <c r="K332" s="371"/>
      <c r="L332" s="371"/>
      <c r="M332" s="371"/>
      <c r="N332" s="371"/>
      <c r="O332" s="371"/>
      <c r="P332" s="371"/>
      <c r="Q332" s="371"/>
      <c r="R332" s="372"/>
      <c r="S332" s="460"/>
      <c r="T332" s="460"/>
      <c r="W332" s="461"/>
      <c r="X332" s="461"/>
    </row>
    <row r="333" spans="2:24" ht="143.44999999999999" customHeight="1" x14ac:dyDescent="0.2">
      <c r="B333" s="222"/>
      <c r="C333" s="447"/>
      <c r="D333" s="447"/>
      <c r="E333" s="447"/>
      <c r="F333" s="224"/>
      <c r="G333" s="370" t="s">
        <v>734</v>
      </c>
      <c r="H333" s="371"/>
      <c r="I333" s="371"/>
      <c r="J333" s="371"/>
      <c r="K333" s="371"/>
      <c r="L333" s="371"/>
      <c r="M333" s="371"/>
      <c r="N333" s="371"/>
      <c r="O333" s="371"/>
      <c r="P333" s="371"/>
      <c r="Q333" s="371"/>
      <c r="R333" s="372"/>
      <c r="S333" s="460"/>
      <c r="T333" s="460"/>
      <c r="W333" s="461"/>
      <c r="X333" s="461"/>
    </row>
    <row r="334" spans="2:24" ht="219" customHeight="1" x14ac:dyDescent="0.2">
      <c r="B334" s="222"/>
      <c r="C334" s="447"/>
      <c r="D334" s="447"/>
      <c r="E334" s="447"/>
      <c r="F334" s="224"/>
      <c r="G334" s="370" t="s">
        <v>993</v>
      </c>
      <c r="H334" s="371"/>
      <c r="I334" s="371"/>
      <c r="J334" s="371"/>
      <c r="K334" s="371"/>
      <c r="L334" s="371"/>
      <c r="M334" s="371"/>
      <c r="N334" s="371"/>
      <c r="O334" s="371"/>
      <c r="P334" s="371"/>
      <c r="Q334" s="371"/>
      <c r="R334" s="372"/>
      <c r="S334" s="460"/>
      <c r="T334" s="460"/>
      <c r="W334" s="461"/>
      <c r="X334" s="461"/>
    </row>
    <row r="335" spans="2:24" ht="189.6" customHeight="1" x14ac:dyDescent="0.2">
      <c r="B335" s="222"/>
      <c r="C335" s="447"/>
      <c r="D335" s="447"/>
      <c r="E335" s="447"/>
      <c r="F335" s="224"/>
      <c r="G335" s="370" t="s">
        <v>842</v>
      </c>
      <c r="H335" s="371"/>
      <c r="I335" s="371"/>
      <c r="J335" s="371"/>
      <c r="K335" s="371"/>
      <c r="L335" s="371"/>
      <c r="M335" s="371"/>
      <c r="N335" s="371"/>
      <c r="O335" s="371"/>
      <c r="P335" s="371"/>
      <c r="Q335" s="371"/>
      <c r="R335" s="372"/>
      <c r="S335" s="460"/>
      <c r="T335" s="460"/>
      <c r="W335" s="461"/>
      <c r="X335" s="461"/>
    </row>
    <row r="336" spans="2:24" ht="188.45" customHeight="1" x14ac:dyDescent="0.2">
      <c r="B336" s="222"/>
      <c r="C336" s="447"/>
      <c r="D336" s="447"/>
      <c r="E336" s="447"/>
      <c r="F336" s="224"/>
      <c r="G336" s="370" t="s">
        <v>735</v>
      </c>
      <c r="H336" s="371"/>
      <c r="I336" s="371"/>
      <c r="J336" s="371"/>
      <c r="K336" s="371"/>
      <c r="L336" s="371"/>
      <c r="M336" s="371"/>
      <c r="N336" s="371"/>
      <c r="O336" s="371"/>
      <c r="P336" s="371"/>
      <c r="Q336" s="371"/>
      <c r="R336" s="372"/>
      <c r="S336" s="460"/>
      <c r="T336" s="460"/>
      <c r="W336" s="461"/>
      <c r="X336" s="461"/>
    </row>
    <row r="337" spans="1:24" ht="324" customHeight="1" x14ac:dyDescent="0.2">
      <c r="B337" s="222"/>
      <c r="C337" s="447"/>
      <c r="D337" s="447"/>
      <c r="E337" s="447"/>
      <c r="F337" s="224"/>
      <c r="G337" s="370" t="s">
        <v>705</v>
      </c>
      <c r="H337" s="371"/>
      <c r="I337" s="371"/>
      <c r="J337" s="371"/>
      <c r="K337" s="371"/>
      <c r="L337" s="371"/>
      <c r="M337" s="371"/>
      <c r="N337" s="371"/>
      <c r="O337" s="371"/>
      <c r="P337" s="371"/>
      <c r="Q337" s="371"/>
      <c r="R337" s="372"/>
      <c r="S337" s="460"/>
      <c r="T337" s="460"/>
      <c r="W337" s="461"/>
      <c r="X337" s="461"/>
    </row>
    <row r="338" spans="1:24" ht="255.6" customHeight="1" x14ac:dyDescent="0.2">
      <c r="B338" s="222"/>
      <c r="C338" s="447"/>
      <c r="D338" s="447"/>
      <c r="E338" s="447"/>
      <c r="F338" s="224"/>
      <c r="G338" s="370" t="s">
        <v>704</v>
      </c>
      <c r="H338" s="371"/>
      <c r="I338" s="371"/>
      <c r="J338" s="371"/>
      <c r="K338" s="371"/>
      <c r="L338" s="371"/>
      <c r="M338" s="371"/>
      <c r="N338" s="371"/>
      <c r="O338" s="371"/>
      <c r="P338" s="371"/>
      <c r="Q338" s="371"/>
      <c r="R338" s="372"/>
      <c r="S338" s="460"/>
      <c r="T338" s="460"/>
      <c r="W338" s="461"/>
      <c r="X338" s="461"/>
    </row>
    <row r="339" spans="1:24" ht="235.9" customHeight="1" x14ac:dyDescent="0.2">
      <c r="B339" s="222"/>
      <c r="C339" s="447"/>
      <c r="D339" s="447"/>
      <c r="E339" s="447"/>
      <c r="F339" s="224"/>
      <c r="G339" s="370" t="s">
        <v>706</v>
      </c>
      <c r="H339" s="371"/>
      <c r="I339" s="371"/>
      <c r="J339" s="371"/>
      <c r="K339" s="371"/>
      <c r="L339" s="371"/>
      <c r="M339" s="371"/>
      <c r="N339" s="371"/>
      <c r="O339" s="371"/>
      <c r="P339" s="371"/>
      <c r="Q339" s="371"/>
      <c r="R339" s="372"/>
      <c r="S339" s="460"/>
      <c r="T339" s="460"/>
      <c r="W339" s="461"/>
      <c r="X339" s="461"/>
    </row>
    <row r="340" spans="1:24" ht="106.9" customHeight="1" x14ac:dyDescent="0.2">
      <c r="B340" s="222"/>
      <c r="C340" s="447"/>
      <c r="D340" s="447"/>
      <c r="E340" s="447"/>
      <c r="F340" s="224"/>
      <c r="G340" s="370" t="s">
        <v>625</v>
      </c>
      <c r="H340" s="371"/>
      <c r="I340" s="371"/>
      <c r="J340" s="371"/>
      <c r="K340" s="371"/>
      <c r="L340" s="371"/>
      <c r="M340" s="371"/>
      <c r="N340" s="371"/>
      <c r="O340" s="371"/>
      <c r="P340" s="371"/>
      <c r="Q340" s="371"/>
      <c r="R340" s="372"/>
      <c r="S340" s="460"/>
      <c r="T340" s="460"/>
      <c r="W340" s="461"/>
      <c r="X340" s="461"/>
    </row>
    <row r="341" spans="1:24" ht="397.15" customHeight="1" thickBot="1" x14ac:dyDescent="0.25">
      <c r="B341" s="222"/>
      <c r="C341" s="447"/>
      <c r="D341" s="447"/>
      <c r="E341" s="447"/>
      <c r="F341" s="224"/>
      <c r="G341" s="456" t="s">
        <v>994</v>
      </c>
      <c r="H341" s="457"/>
      <c r="I341" s="457"/>
      <c r="J341" s="457"/>
      <c r="K341" s="457"/>
      <c r="L341" s="457"/>
      <c r="M341" s="457"/>
      <c r="N341" s="457"/>
      <c r="O341" s="457"/>
      <c r="P341" s="457"/>
      <c r="Q341" s="457"/>
      <c r="R341" s="458"/>
      <c r="S341" s="460"/>
      <c r="T341" s="460"/>
      <c r="W341" s="91"/>
      <c r="X341" s="91"/>
    </row>
    <row r="342" spans="1:24" ht="114.6" customHeight="1" x14ac:dyDescent="0.2">
      <c r="B342" s="410" t="s">
        <v>607</v>
      </c>
      <c r="C342" s="411"/>
      <c r="D342" s="411"/>
      <c r="E342" s="411"/>
      <c r="F342" s="411"/>
      <c r="G342" s="449" t="s">
        <v>998</v>
      </c>
      <c r="H342" s="449"/>
      <c r="I342" s="449"/>
      <c r="J342" s="449"/>
      <c r="K342" s="449"/>
      <c r="L342" s="449"/>
      <c r="M342" s="449"/>
      <c r="N342" s="449"/>
      <c r="O342" s="449"/>
      <c r="P342" s="449"/>
      <c r="Q342" s="449"/>
      <c r="R342" s="449"/>
      <c r="S342" s="459"/>
      <c r="T342" s="460"/>
    </row>
    <row r="343" spans="1:24" ht="175.9" customHeight="1" x14ac:dyDescent="0.2">
      <c r="B343" s="410" t="s">
        <v>608</v>
      </c>
      <c r="C343" s="411"/>
      <c r="D343" s="411"/>
      <c r="E343" s="411"/>
      <c r="F343" s="411"/>
      <c r="G343" s="448" t="s">
        <v>736</v>
      </c>
      <c r="H343" s="448"/>
      <c r="I343" s="448"/>
      <c r="J343" s="448"/>
      <c r="K343" s="448"/>
      <c r="L343" s="448"/>
      <c r="M343" s="448"/>
      <c r="N343" s="448"/>
      <c r="O343" s="448"/>
      <c r="P343" s="448"/>
      <c r="Q343" s="448"/>
      <c r="R343" s="448"/>
      <c r="S343" s="459"/>
      <c r="T343" s="460"/>
    </row>
    <row r="344" spans="1:24" ht="171.6" customHeight="1" x14ac:dyDescent="0.2">
      <c r="B344" s="410" t="s">
        <v>620</v>
      </c>
      <c r="C344" s="411"/>
      <c r="D344" s="411"/>
      <c r="E344" s="411"/>
      <c r="F344" s="411"/>
      <c r="G344" s="448" t="s">
        <v>856</v>
      </c>
      <c r="H344" s="448"/>
      <c r="I344" s="448"/>
      <c r="J344" s="448"/>
      <c r="K344" s="448"/>
      <c r="L344" s="448"/>
      <c r="M344" s="448"/>
      <c r="N344" s="448"/>
      <c r="O344" s="448"/>
      <c r="P344" s="448"/>
      <c r="Q344" s="448"/>
      <c r="R344" s="448"/>
      <c r="S344" s="459"/>
      <c r="T344" s="460"/>
    </row>
    <row r="345" spans="1:24" ht="93.6" customHeight="1" x14ac:dyDescent="0.2">
      <c r="B345" s="410" t="s">
        <v>725</v>
      </c>
      <c r="C345" s="411"/>
      <c r="D345" s="411"/>
      <c r="E345" s="411"/>
      <c r="F345" s="411"/>
      <c r="G345" s="448" t="s">
        <v>737</v>
      </c>
      <c r="H345" s="448"/>
      <c r="I345" s="448"/>
      <c r="J345" s="448"/>
      <c r="K345" s="448"/>
      <c r="L345" s="448"/>
      <c r="M345" s="448"/>
      <c r="N345" s="448"/>
      <c r="O345" s="448"/>
      <c r="P345" s="448"/>
      <c r="Q345" s="448"/>
      <c r="R345" s="448"/>
      <c r="S345" s="459"/>
      <c r="T345" s="460"/>
    </row>
    <row r="346" spans="1:24" ht="15" customHeight="1" x14ac:dyDescent="0.2">
      <c r="B346" s="450" t="s">
        <v>116</v>
      </c>
      <c r="C346" s="451"/>
      <c r="D346" s="451"/>
      <c r="E346" s="451"/>
      <c r="F346" s="451"/>
      <c r="G346" s="451"/>
      <c r="H346" s="451"/>
      <c r="I346" s="451"/>
      <c r="J346" s="451"/>
      <c r="K346" s="451"/>
      <c r="L346" s="451"/>
      <c r="M346" s="451"/>
      <c r="N346" s="451"/>
      <c r="O346" s="451"/>
      <c r="P346" s="451"/>
      <c r="Q346" s="451"/>
      <c r="R346" s="451"/>
      <c r="S346" s="451"/>
      <c r="T346" s="452"/>
    </row>
    <row r="347" spans="1:24" ht="15" customHeight="1" x14ac:dyDescent="0.2">
      <c r="B347" s="378" t="s">
        <v>48</v>
      </c>
      <c r="C347" s="379"/>
      <c r="D347" s="379"/>
      <c r="E347" s="379"/>
      <c r="F347" s="380"/>
      <c r="G347" s="453" t="s">
        <v>105</v>
      </c>
      <c r="H347" s="454"/>
      <c r="I347" s="454"/>
      <c r="J347" s="454"/>
      <c r="K347" s="454"/>
      <c r="L347" s="454"/>
      <c r="M347" s="454"/>
      <c r="N347" s="454"/>
      <c r="O347" s="454"/>
      <c r="P347" s="454"/>
      <c r="Q347" s="454"/>
      <c r="R347" s="455"/>
      <c r="S347" s="453" t="s">
        <v>106</v>
      </c>
      <c r="T347" s="455"/>
    </row>
    <row r="348" spans="1:24" ht="96" customHeight="1" x14ac:dyDescent="0.2">
      <c r="A348" s="76"/>
      <c r="B348" s="341" t="s">
        <v>441</v>
      </c>
      <c r="C348" s="341"/>
      <c r="D348" s="341"/>
      <c r="E348" s="341"/>
      <c r="F348" s="341"/>
      <c r="G348" s="437" t="s">
        <v>874</v>
      </c>
      <c r="H348" s="435"/>
      <c r="I348" s="435"/>
      <c r="J348" s="435"/>
      <c r="K348" s="435"/>
      <c r="L348" s="435"/>
      <c r="M348" s="435"/>
      <c r="N348" s="435"/>
      <c r="O348" s="435"/>
      <c r="P348" s="435"/>
      <c r="Q348" s="435"/>
      <c r="R348" s="435"/>
      <c r="S348" s="252" t="s">
        <v>875</v>
      </c>
      <c r="T348" s="253"/>
    </row>
    <row r="349" spans="1:24" ht="126.6" customHeight="1" x14ac:dyDescent="0.2">
      <c r="A349" s="76"/>
      <c r="B349" s="341" t="s">
        <v>455</v>
      </c>
      <c r="C349" s="341"/>
      <c r="D349" s="341"/>
      <c r="E349" s="341"/>
      <c r="F349" s="341"/>
      <c r="G349" s="438" t="s">
        <v>867</v>
      </c>
      <c r="H349" s="427"/>
      <c r="I349" s="427"/>
      <c r="J349" s="427"/>
      <c r="K349" s="427"/>
      <c r="L349" s="427"/>
      <c r="M349" s="427"/>
      <c r="N349" s="427"/>
      <c r="O349" s="427"/>
      <c r="P349" s="427"/>
      <c r="Q349" s="427"/>
      <c r="R349" s="428"/>
      <c r="S349" s="252" t="s">
        <v>875</v>
      </c>
      <c r="T349" s="253"/>
    </row>
    <row r="350" spans="1:24" ht="103.9" customHeight="1" x14ac:dyDescent="0.2">
      <c r="A350" s="76"/>
      <c r="B350" s="341" t="s">
        <v>456</v>
      </c>
      <c r="C350" s="341"/>
      <c r="D350" s="341"/>
      <c r="E350" s="341"/>
      <c r="F350" s="341"/>
      <c r="G350" s="438" t="s">
        <v>868</v>
      </c>
      <c r="H350" s="427"/>
      <c r="I350" s="427"/>
      <c r="J350" s="427"/>
      <c r="K350" s="427"/>
      <c r="L350" s="427"/>
      <c r="M350" s="427"/>
      <c r="N350" s="427"/>
      <c r="O350" s="427"/>
      <c r="P350" s="427"/>
      <c r="Q350" s="427"/>
      <c r="R350" s="428"/>
      <c r="S350" s="252" t="s">
        <v>875</v>
      </c>
      <c r="T350" s="253"/>
    </row>
    <row r="351" spans="1:24" ht="138" customHeight="1" x14ac:dyDescent="0.2">
      <c r="A351" s="76"/>
      <c r="B351" s="341" t="s">
        <v>457</v>
      </c>
      <c r="C351" s="341"/>
      <c r="D351" s="341"/>
      <c r="E351" s="341"/>
      <c r="F351" s="341"/>
      <c r="G351" s="444" t="s">
        <v>806</v>
      </c>
      <c r="H351" s="445"/>
      <c r="I351" s="445"/>
      <c r="J351" s="445"/>
      <c r="K351" s="445"/>
      <c r="L351" s="445"/>
      <c r="M351" s="445"/>
      <c r="N351" s="445"/>
      <c r="O351" s="445"/>
      <c r="P351" s="445"/>
      <c r="Q351" s="445"/>
      <c r="R351" s="446"/>
      <c r="S351" s="252" t="s">
        <v>875</v>
      </c>
      <c r="T351" s="253"/>
    </row>
    <row r="352" spans="1:24" ht="160.9" customHeight="1" x14ac:dyDescent="0.2">
      <c r="A352" s="76"/>
      <c r="B352" s="341" t="s">
        <v>479</v>
      </c>
      <c r="C352" s="341"/>
      <c r="D352" s="341"/>
      <c r="E352" s="341"/>
      <c r="F352" s="341"/>
      <c r="G352" s="313" t="s">
        <v>876</v>
      </c>
      <c r="H352" s="427"/>
      <c r="I352" s="427"/>
      <c r="J352" s="427"/>
      <c r="K352" s="427"/>
      <c r="L352" s="427"/>
      <c r="M352" s="427"/>
      <c r="N352" s="427"/>
      <c r="O352" s="427"/>
      <c r="P352" s="427"/>
      <c r="Q352" s="427"/>
      <c r="R352" s="428"/>
      <c r="S352" s="252" t="s">
        <v>875</v>
      </c>
      <c r="T352" s="253"/>
    </row>
    <row r="353" spans="1:20" ht="156.6" customHeight="1" x14ac:dyDescent="0.2">
      <c r="A353" s="76"/>
      <c r="B353" s="341" t="s">
        <v>873</v>
      </c>
      <c r="C353" s="341"/>
      <c r="D353" s="341"/>
      <c r="E353" s="341"/>
      <c r="F353" s="341"/>
      <c r="G353" s="435" t="s">
        <v>877</v>
      </c>
      <c r="H353" s="436"/>
      <c r="I353" s="436"/>
      <c r="J353" s="436"/>
      <c r="K353" s="436"/>
      <c r="L353" s="436"/>
      <c r="M353" s="436"/>
      <c r="N353" s="436"/>
      <c r="O353" s="436"/>
      <c r="P353" s="436"/>
      <c r="Q353" s="436"/>
      <c r="R353" s="436"/>
      <c r="S353" s="252" t="s">
        <v>875</v>
      </c>
      <c r="T353" s="253"/>
    </row>
    <row r="354" spans="1:20" ht="184.9" customHeight="1" x14ac:dyDescent="0.2">
      <c r="B354" s="219" t="s">
        <v>458</v>
      </c>
      <c r="C354" s="220"/>
      <c r="D354" s="220"/>
      <c r="E354" s="220"/>
      <c r="F354" s="220"/>
      <c r="G354" s="432"/>
      <c r="H354" s="433"/>
      <c r="I354" s="433"/>
      <c r="J354" s="433"/>
      <c r="K354" s="433"/>
      <c r="L354" s="433"/>
      <c r="M354" s="433"/>
      <c r="N354" s="433"/>
      <c r="O354" s="433"/>
      <c r="P354" s="433"/>
      <c r="Q354" s="433"/>
      <c r="R354" s="434"/>
      <c r="S354" s="310"/>
      <c r="T354" s="312"/>
    </row>
    <row r="355" spans="1:20" ht="14.1" customHeight="1" x14ac:dyDescent="0.2">
      <c r="B355" s="101"/>
      <c r="C355" s="73"/>
      <c r="D355" s="73"/>
      <c r="E355" s="73"/>
      <c r="F355" s="73"/>
      <c r="G355" s="98"/>
      <c r="H355" s="71"/>
      <c r="I355" s="71"/>
      <c r="J355" s="71"/>
      <c r="K355" s="71"/>
      <c r="L355" s="71"/>
      <c r="M355" s="71"/>
      <c r="N355" s="71"/>
      <c r="O355" s="71"/>
      <c r="P355" s="71"/>
      <c r="Q355" s="71"/>
      <c r="R355" s="71"/>
      <c r="S355" s="73"/>
      <c r="T355" s="102"/>
    </row>
    <row r="356" spans="1:20" ht="15" customHeight="1" x14ac:dyDescent="0.2">
      <c r="B356" s="418" t="s">
        <v>107</v>
      </c>
      <c r="C356" s="419"/>
      <c r="D356" s="419"/>
      <c r="E356" s="419"/>
      <c r="F356" s="419"/>
      <c r="G356" s="419"/>
      <c r="H356" s="419"/>
      <c r="I356" s="419"/>
      <c r="J356" s="419"/>
      <c r="K356" s="419"/>
      <c r="L356" s="419"/>
      <c r="M356" s="419"/>
      <c r="N356" s="419"/>
      <c r="O356" s="419"/>
      <c r="P356" s="419"/>
      <c r="Q356" s="419"/>
      <c r="R356" s="419"/>
      <c r="S356" s="419"/>
      <c r="T356" s="420"/>
    </row>
    <row r="357" spans="1:20" ht="222" customHeight="1" x14ac:dyDescent="0.2">
      <c r="B357" s="421" t="s">
        <v>872</v>
      </c>
      <c r="C357" s="422"/>
      <c r="D357" s="422"/>
      <c r="E357" s="422"/>
      <c r="F357" s="422"/>
      <c r="G357" s="422"/>
      <c r="H357" s="422"/>
      <c r="I357" s="422"/>
      <c r="J357" s="422"/>
      <c r="K357" s="422"/>
      <c r="L357" s="422"/>
      <c r="M357" s="422"/>
      <c r="N357" s="422"/>
      <c r="O357" s="422"/>
      <c r="P357" s="422"/>
      <c r="Q357" s="422"/>
      <c r="R357" s="422"/>
      <c r="S357" s="422"/>
      <c r="T357" s="423"/>
    </row>
    <row r="358" spans="1:20" ht="14.25" customHeight="1" x14ac:dyDescent="0.2">
      <c r="B358" s="424"/>
      <c r="C358" s="424"/>
      <c r="D358" s="424"/>
      <c r="E358" s="424"/>
      <c r="F358" s="424"/>
      <c r="G358" s="424"/>
      <c r="H358" s="424"/>
      <c r="I358" s="424"/>
      <c r="J358" s="424"/>
      <c r="K358" s="424"/>
      <c r="L358" s="424"/>
      <c r="M358" s="424"/>
      <c r="N358" s="424"/>
      <c r="O358" s="424"/>
      <c r="P358" s="424"/>
      <c r="Q358" s="425"/>
      <c r="R358" s="426"/>
      <c r="S358" s="424"/>
      <c r="T358" s="425"/>
    </row>
    <row r="359" spans="1:20" ht="15" customHeight="1" x14ac:dyDescent="0.2">
      <c r="B359" s="429" t="s">
        <v>108</v>
      </c>
      <c r="C359" s="430"/>
      <c r="D359" s="430"/>
      <c r="E359" s="430"/>
      <c r="F359" s="431"/>
      <c r="G359" s="429" t="s">
        <v>109</v>
      </c>
      <c r="H359" s="430"/>
      <c r="I359" s="430"/>
      <c r="J359" s="430"/>
      <c r="K359" s="430"/>
      <c r="L359" s="430"/>
      <c r="M359" s="430"/>
      <c r="N359" s="430"/>
      <c r="O359" s="430"/>
      <c r="P359" s="431"/>
      <c r="Q359" s="429" t="s">
        <v>110</v>
      </c>
      <c r="R359" s="430"/>
      <c r="S359" s="430"/>
      <c r="T359" s="431"/>
    </row>
    <row r="360" spans="1:20" ht="114.75" customHeight="1" x14ac:dyDescent="0.2">
      <c r="B360" s="412" t="s">
        <v>662</v>
      </c>
      <c r="C360" s="413"/>
      <c r="D360" s="413"/>
      <c r="E360" s="413"/>
      <c r="F360" s="414"/>
      <c r="G360" s="415" t="s">
        <v>432</v>
      </c>
      <c r="H360" s="416"/>
      <c r="I360" s="416"/>
      <c r="J360" s="416"/>
      <c r="K360" s="416"/>
      <c r="L360" s="416"/>
      <c r="M360" s="416"/>
      <c r="N360" s="416"/>
      <c r="O360" s="416"/>
      <c r="P360" s="417"/>
      <c r="Q360" s="415" t="s">
        <v>120</v>
      </c>
      <c r="R360" s="416"/>
      <c r="S360" s="416"/>
      <c r="T360" s="417"/>
    </row>
    <row r="361" spans="1:20" ht="13.9" customHeight="1" x14ac:dyDescent="0.2">
      <c r="G361" s="69"/>
      <c r="H361" s="69"/>
      <c r="I361" s="69"/>
      <c r="J361" s="69"/>
      <c r="K361" s="69"/>
      <c r="L361" s="69"/>
      <c r="M361" s="69"/>
      <c r="N361" s="69"/>
      <c r="O361" s="69"/>
      <c r="P361" s="69"/>
      <c r="Q361" s="70"/>
      <c r="R361" s="70"/>
    </row>
  </sheetData>
  <mergeCells count="943">
    <mergeCell ref="B42:H42"/>
    <mergeCell ref="I42:J42"/>
    <mergeCell ref="K42:L42"/>
    <mergeCell ref="M42:R42"/>
    <mergeCell ref="M39:R39"/>
    <mergeCell ref="B40:H40"/>
    <mergeCell ref="I40:J40"/>
    <mergeCell ref="K40:L40"/>
    <mergeCell ref="M40:R40"/>
    <mergeCell ref="B41:H41"/>
    <mergeCell ref="I41:J41"/>
    <mergeCell ref="K41:L41"/>
    <mergeCell ref="M41:R41"/>
    <mergeCell ref="C224:D224"/>
    <mergeCell ref="E224:F224"/>
    <mergeCell ref="G224:J224"/>
    <mergeCell ref="K224:T224"/>
    <mergeCell ref="B185:C185"/>
    <mergeCell ref="D185:E185"/>
    <mergeCell ref="F185:I185"/>
    <mergeCell ref="J185:T185"/>
    <mergeCell ref="B194:C194"/>
    <mergeCell ref="D194:E194"/>
    <mergeCell ref="F194:I194"/>
    <mergeCell ref="J194:T194"/>
    <mergeCell ref="F187:I187"/>
    <mergeCell ref="J187:T187"/>
    <mergeCell ref="B188:C188"/>
    <mergeCell ref="D188:E188"/>
    <mergeCell ref="F188:I188"/>
    <mergeCell ref="J188:T188"/>
    <mergeCell ref="B189:C189"/>
    <mergeCell ref="G215:J215"/>
    <mergeCell ref="E214:F214"/>
    <mergeCell ref="G214:J214"/>
    <mergeCell ref="J182:T182"/>
    <mergeCell ref="B183:C183"/>
    <mergeCell ref="D183:E183"/>
    <mergeCell ref="F183:I183"/>
    <mergeCell ref="J183:T183"/>
    <mergeCell ref="B184:C184"/>
    <mergeCell ref="D184:E184"/>
    <mergeCell ref="F184:I184"/>
    <mergeCell ref="J184:T184"/>
    <mergeCell ref="J179:T179"/>
    <mergeCell ref="B118:E118"/>
    <mergeCell ref="B119:E119"/>
    <mergeCell ref="B122:E123"/>
    <mergeCell ref="B124:E124"/>
    <mergeCell ref="B114:C114"/>
    <mergeCell ref="D114:J114"/>
    <mergeCell ref="G120:R120"/>
    <mergeCell ref="G121:R121"/>
    <mergeCell ref="K114:R114"/>
    <mergeCell ref="G163:H163"/>
    <mergeCell ref="I163:K163"/>
    <mergeCell ref="B160:T160"/>
    <mergeCell ref="L161:T168"/>
    <mergeCell ref="B162:D162"/>
    <mergeCell ref="E162:F162"/>
    <mergeCell ref="S107:T107"/>
    <mergeCell ref="B108:C108"/>
    <mergeCell ref="D108:J108"/>
    <mergeCell ref="K108:R108"/>
    <mergeCell ref="S108:T108"/>
    <mergeCell ref="B109:C109"/>
    <mergeCell ref="D109:J109"/>
    <mergeCell ref="K109:R109"/>
    <mergeCell ref="S109:T109"/>
    <mergeCell ref="B107:C107"/>
    <mergeCell ref="D107:J107"/>
    <mergeCell ref="K107:R107"/>
    <mergeCell ref="B110:C110"/>
    <mergeCell ref="D110:J110"/>
    <mergeCell ref="K110:R110"/>
    <mergeCell ref="S110:T110"/>
    <mergeCell ref="B111:C111"/>
    <mergeCell ref="D111:J111"/>
    <mergeCell ref="K111:R111"/>
    <mergeCell ref="S111:T111"/>
    <mergeCell ref="B112:C112"/>
    <mergeCell ref="D112:J112"/>
    <mergeCell ref="K112:R112"/>
    <mergeCell ref="S112:T112"/>
    <mergeCell ref="B105:C105"/>
    <mergeCell ref="D105:J105"/>
    <mergeCell ref="K105:R105"/>
    <mergeCell ref="S105:T105"/>
    <mergeCell ref="B106:C106"/>
    <mergeCell ref="D106:J106"/>
    <mergeCell ref="K106:R106"/>
    <mergeCell ref="S106:T106"/>
    <mergeCell ref="B104:C104"/>
    <mergeCell ref="D104:J104"/>
    <mergeCell ref="K104:R104"/>
    <mergeCell ref="J192:T192"/>
    <mergeCell ref="K207:T207"/>
    <mergeCell ref="E208:F208"/>
    <mergeCell ref="G208:J208"/>
    <mergeCell ref="K208:T208"/>
    <mergeCell ref="C209:D209"/>
    <mergeCell ref="E209:F209"/>
    <mergeCell ref="G209:J209"/>
    <mergeCell ref="K209:T209"/>
    <mergeCell ref="M197:T197"/>
    <mergeCell ref="C199:E199"/>
    <mergeCell ref="J199:L199"/>
    <mergeCell ref="H199:I199"/>
    <mergeCell ref="C196:T196"/>
    <mergeCell ref="F192:I192"/>
    <mergeCell ref="H198:I198"/>
    <mergeCell ref="J175:T175"/>
    <mergeCell ref="D174:E174"/>
    <mergeCell ref="B174:C174"/>
    <mergeCell ref="J165:K165"/>
    <mergeCell ref="D171:E171"/>
    <mergeCell ref="J174:T174"/>
    <mergeCell ref="G165:H165"/>
    <mergeCell ref="B169:E169"/>
    <mergeCell ref="B173:C173"/>
    <mergeCell ref="J171:T171"/>
    <mergeCell ref="B167:K167"/>
    <mergeCell ref="G166:K166"/>
    <mergeCell ref="B166:C166"/>
    <mergeCell ref="D166:E166"/>
    <mergeCell ref="B182:C182"/>
    <mergeCell ref="D182:E182"/>
    <mergeCell ref="F182:I182"/>
    <mergeCell ref="F177:I177"/>
    <mergeCell ref="B175:C175"/>
    <mergeCell ref="F176:I176"/>
    <mergeCell ref="F174:I174"/>
    <mergeCell ref="F175:I175"/>
    <mergeCell ref="D172:E172"/>
    <mergeCell ref="B172:C172"/>
    <mergeCell ref="F172:I172"/>
    <mergeCell ref="D175:E175"/>
    <mergeCell ref="D176:E176"/>
    <mergeCell ref="D177:E177"/>
    <mergeCell ref="B177:C177"/>
    <mergeCell ref="D173:E173"/>
    <mergeCell ref="F173:I173"/>
    <mergeCell ref="B179:C179"/>
    <mergeCell ref="D179:E179"/>
    <mergeCell ref="F179:I179"/>
    <mergeCell ref="S75:T75"/>
    <mergeCell ref="S86:T86"/>
    <mergeCell ref="B180:C180"/>
    <mergeCell ref="D180:E180"/>
    <mergeCell ref="F180:I180"/>
    <mergeCell ref="J180:T180"/>
    <mergeCell ref="B181:C181"/>
    <mergeCell ref="D181:E181"/>
    <mergeCell ref="F181:I181"/>
    <mergeCell ref="J181:T181"/>
    <mergeCell ref="B164:K164"/>
    <mergeCell ref="B165:C165"/>
    <mergeCell ref="D165:E165"/>
    <mergeCell ref="J172:T172"/>
    <mergeCell ref="B171:C171"/>
    <mergeCell ref="B168:K168"/>
    <mergeCell ref="J176:T176"/>
    <mergeCell ref="F169:I170"/>
    <mergeCell ref="F171:I171"/>
    <mergeCell ref="J169:T170"/>
    <mergeCell ref="B170:C170"/>
    <mergeCell ref="D170:E170"/>
    <mergeCell ref="B161:K161"/>
    <mergeCell ref="J173:T173"/>
    <mergeCell ref="D139:J139"/>
    <mergeCell ref="L147:T158"/>
    <mergeCell ref="D189:E189"/>
    <mergeCell ref="F189:I189"/>
    <mergeCell ref="J189:T189"/>
    <mergeCell ref="D187:E187"/>
    <mergeCell ref="B187:C187"/>
    <mergeCell ref="S60:T60"/>
    <mergeCell ref="E88:I88"/>
    <mergeCell ref="J88:R88"/>
    <mergeCell ref="S88:T88"/>
    <mergeCell ref="E83:I83"/>
    <mergeCell ref="J83:R83"/>
    <mergeCell ref="C81:D88"/>
    <mergeCell ref="C80:D80"/>
    <mergeCell ref="S82:T82"/>
    <mergeCell ref="E82:I82"/>
    <mergeCell ref="E71:H71"/>
    <mergeCell ref="S81:T81"/>
    <mergeCell ref="E80:I80"/>
    <mergeCell ref="J80:R80"/>
    <mergeCell ref="S80:T80"/>
    <mergeCell ref="E75:H75"/>
    <mergeCell ref="I75:R75"/>
    <mergeCell ref="S92:T92"/>
    <mergeCell ref="S90:T90"/>
    <mergeCell ref="E96:I96"/>
    <mergeCell ref="J96:R96"/>
    <mergeCell ref="S96:T96"/>
    <mergeCell ref="S94:T94"/>
    <mergeCell ref="J84:R84"/>
    <mergeCell ref="S104:T104"/>
    <mergeCell ref="B159:T159"/>
    <mergeCell ref="B155:D155"/>
    <mergeCell ref="S131:T131"/>
    <mergeCell ref="D128:J128"/>
    <mergeCell ref="K128:R128"/>
    <mergeCell ref="B130:C130"/>
    <mergeCell ref="D130:J130"/>
    <mergeCell ref="K130:R130"/>
    <mergeCell ref="E151:F151"/>
    <mergeCell ref="B134:T134"/>
    <mergeCell ref="B135:T135"/>
    <mergeCell ref="B136:T136"/>
    <mergeCell ref="B137:T137"/>
    <mergeCell ref="B138:T138"/>
    <mergeCell ref="B141:C141"/>
    <mergeCell ref="D141:J141"/>
    <mergeCell ref="S84:T84"/>
    <mergeCell ref="E85:I85"/>
    <mergeCell ref="J85:R85"/>
    <mergeCell ref="S85:T85"/>
    <mergeCell ref="E90:I90"/>
    <mergeCell ref="J90:R90"/>
    <mergeCell ref="S91:T91"/>
    <mergeCell ref="E89:I89"/>
    <mergeCell ref="J89:R89"/>
    <mergeCell ref="S89:T89"/>
    <mergeCell ref="S100:T100"/>
    <mergeCell ref="B101:T101"/>
    <mergeCell ref="S117:T117"/>
    <mergeCell ref="B127:T127"/>
    <mergeCell ref="S118:T118"/>
    <mergeCell ref="S103:T103"/>
    <mergeCell ref="S140:T140"/>
    <mergeCell ref="K133:R133"/>
    <mergeCell ref="S133:T133"/>
    <mergeCell ref="B131:C131"/>
    <mergeCell ref="S129:T129"/>
    <mergeCell ref="B128:C128"/>
    <mergeCell ref="B116:T116"/>
    <mergeCell ref="B117:E117"/>
    <mergeCell ref="D102:J102"/>
    <mergeCell ref="K102:R102"/>
    <mergeCell ref="S102:T102"/>
    <mergeCell ref="C92:D100"/>
    <mergeCell ref="B103:C103"/>
    <mergeCell ref="D103:J103"/>
    <mergeCell ref="B133:C133"/>
    <mergeCell ref="D133:J133"/>
    <mergeCell ref="S93:T93"/>
    <mergeCell ref="E100:I100"/>
    <mergeCell ref="S76:T77"/>
    <mergeCell ref="I73:R73"/>
    <mergeCell ref="S73:T73"/>
    <mergeCell ref="B78:T78"/>
    <mergeCell ref="B79:T79"/>
    <mergeCell ref="S72:T72"/>
    <mergeCell ref="B63:B74"/>
    <mergeCell ref="C63:D74"/>
    <mergeCell ref="E65:H65"/>
    <mergeCell ref="I65:R65"/>
    <mergeCell ref="E68:H68"/>
    <mergeCell ref="I68:R68"/>
    <mergeCell ref="S68:T68"/>
    <mergeCell ref="E69:H69"/>
    <mergeCell ref="S65:T65"/>
    <mergeCell ref="E66:H66"/>
    <mergeCell ref="I66:R66"/>
    <mergeCell ref="S66:T66"/>
    <mergeCell ref="B75:B77"/>
    <mergeCell ref="C75:D77"/>
    <mergeCell ref="E76:H76"/>
    <mergeCell ref="I76:R76"/>
    <mergeCell ref="E74:H74"/>
    <mergeCell ref="S74:T74"/>
    <mergeCell ref="S59:T59"/>
    <mergeCell ref="B35:E36"/>
    <mergeCell ref="R35:T36"/>
    <mergeCell ref="O35:Q36"/>
    <mergeCell ref="J35:N36"/>
    <mergeCell ref="I43:J43"/>
    <mergeCell ref="K43:L43"/>
    <mergeCell ref="M43:R43"/>
    <mergeCell ref="S38:T38"/>
    <mergeCell ref="B43:H43"/>
    <mergeCell ref="I56:R56"/>
    <mergeCell ref="S56:T56"/>
    <mergeCell ref="S49:T49"/>
    <mergeCell ref="B38:H38"/>
    <mergeCell ref="I38:J38"/>
    <mergeCell ref="K38:L38"/>
    <mergeCell ref="M38:R38"/>
    <mergeCell ref="B45:T45"/>
    <mergeCell ref="B47:T47"/>
    <mergeCell ref="B48:T48"/>
    <mergeCell ref="B39:H39"/>
    <mergeCell ref="I39:J39"/>
    <mergeCell ref="K39:L39"/>
    <mergeCell ref="B9:T9"/>
    <mergeCell ref="F10:I11"/>
    <mergeCell ref="J10:N11"/>
    <mergeCell ref="O10:Q11"/>
    <mergeCell ref="R10:T11"/>
    <mergeCell ref="B33:E34"/>
    <mergeCell ref="B12:E13"/>
    <mergeCell ref="F12:I13"/>
    <mergeCell ref="J12:N12"/>
    <mergeCell ref="O12:Q13"/>
    <mergeCell ref="R12:T13"/>
    <mergeCell ref="J13:N13"/>
    <mergeCell ref="B10:E11"/>
    <mergeCell ref="J16:N18"/>
    <mergeCell ref="F16:I18"/>
    <mergeCell ref="B16:E18"/>
    <mergeCell ref="O33:Q34"/>
    <mergeCell ref="J33:N34"/>
    <mergeCell ref="R33:T34"/>
    <mergeCell ref="F33:I34"/>
    <mergeCell ref="J29:N2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44:H44"/>
    <mergeCell ref="I44:J44"/>
    <mergeCell ref="S54:T54"/>
    <mergeCell ref="K44:L44"/>
    <mergeCell ref="M44:R44"/>
    <mergeCell ref="E54:H54"/>
    <mergeCell ref="I49:R49"/>
    <mergeCell ref="C49:D49"/>
    <mergeCell ref="E50:H52"/>
    <mergeCell ref="I50:R52"/>
    <mergeCell ref="S50:T52"/>
    <mergeCell ref="E49:H49"/>
    <mergeCell ref="I54:R54"/>
    <mergeCell ref="S67:T67"/>
    <mergeCell ref="B19:E22"/>
    <mergeCell ref="F19:I22"/>
    <mergeCell ref="B23:E27"/>
    <mergeCell ref="O28:Q28"/>
    <mergeCell ref="R29:T29"/>
    <mergeCell ref="F31:I32"/>
    <mergeCell ref="B30:E30"/>
    <mergeCell ref="R31:T32"/>
    <mergeCell ref="O31:Q32"/>
    <mergeCell ref="J31:N32"/>
    <mergeCell ref="R28:T28"/>
    <mergeCell ref="B31:E32"/>
    <mergeCell ref="F30:I30"/>
    <mergeCell ref="J30:N30"/>
    <mergeCell ref="O30:Q30"/>
    <mergeCell ref="R30:T30"/>
    <mergeCell ref="F29:I29"/>
    <mergeCell ref="B29:E29"/>
    <mergeCell ref="O29:Q29"/>
    <mergeCell ref="B50:B62"/>
    <mergeCell ref="C50:D62"/>
    <mergeCell ref="E57:H57"/>
    <mergeCell ref="I57:R57"/>
    <mergeCell ref="S63:T63"/>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S57:T57"/>
    <mergeCell ref="E60:H60"/>
    <mergeCell ref="I60:R60"/>
    <mergeCell ref="F35:I36"/>
    <mergeCell ref="B37:T37"/>
    <mergeCell ref="S71:T71"/>
    <mergeCell ref="I72:R72"/>
    <mergeCell ref="E53:H53"/>
    <mergeCell ref="S87:T87"/>
    <mergeCell ref="S83:T83"/>
    <mergeCell ref="E84:I84"/>
    <mergeCell ref="I53:R53"/>
    <mergeCell ref="E62:H62"/>
    <mergeCell ref="S61:T61"/>
    <mergeCell ref="E58:H58"/>
    <mergeCell ref="I55:R55"/>
    <mergeCell ref="S55:T55"/>
    <mergeCell ref="S53:T53"/>
    <mergeCell ref="I70:R70"/>
    <mergeCell ref="I58:R58"/>
    <mergeCell ref="S58:T58"/>
    <mergeCell ref="E59:H59"/>
    <mergeCell ref="I62:R62"/>
    <mergeCell ref="S62:T62"/>
    <mergeCell ref="E56:H56"/>
    <mergeCell ref="E61:H61"/>
    <mergeCell ref="I61:R61"/>
    <mergeCell ref="S69:T69"/>
    <mergeCell ref="S70:T70"/>
    <mergeCell ref="S95:T95"/>
    <mergeCell ref="S97:T97"/>
    <mergeCell ref="S99:T99"/>
    <mergeCell ref="S98:T98"/>
    <mergeCell ref="E94:I94"/>
    <mergeCell ref="J94:R94"/>
    <mergeCell ref="E95:I95"/>
    <mergeCell ref="J95:R95"/>
    <mergeCell ref="E98:I98"/>
    <mergeCell ref="E99:I99"/>
    <mergeCell ref="J99:R99"/>
    <mergeCell ref="E97:I97"/>
    <mergeCell ref="J97:R97"/>
    <mergeCell ref="K141:R141"/>
    <mergeCell ref="B157:D157"/>
    <mergeCell ref="K142:R142"/>
    <mergeCell ref="S143:T143"/>
    <mergeCell ref="S119:T119"/>
    <mergeCell ref="S120:T120"/>
    <mergeCell ref="G117:R117"/>
    <mergeCell ref="S122:T122"/>
    <mergeCell ref="K140:R140"/>
    <mergeCell ref="B140:C140"/>
    <mergeCell ref="D140:J140"/>
    <mergeCell ref="S142:T142"/>
    <mergeCell ref="B142:C142"/>
    <mergeCell ref="S121:T121"/>
    <mergeCell ref="S128:T128"/>
    <mergeCell ref="S132:T132"/>
    <mergeCell ref="K139:R139"/>
    <mergeCell ref="S139:T139"/>
    <mergeCell ref="S141:T141"/>
    <mergeCell ref="D142:J142"/>
    <mergeCell ref="B139:C139"/>
    <mergeCell ref="B156:D156"/>
    <mergeCell ref="D131:J131"/>
    <mergeCell ref="K131:R131"/>
    <mergeCell ref="E150:F150"/>
    <mergeCell ref="B150:D150"/>
    <mergeCell ref="K144:R144"/>
    <mergeCell ref="B144:C144"/>
    <mergeCell ref="D144:J144"/>
    <mergeCell ref="B143:C143"/>
    <mergeCell ref="D143:J143"/>
    <mergeCell ref="K143:R143"/>
    <mergeCell ref="B163:D163"/>
    <mergeCell ref="E163:F163"/>
    <mergeCell ref="B152:D152"/>
    <mergeCell ref="B153:D153"/>
    <mergeCell ref="E153:F153"/>
    <mergeCell ref="E152:F152"/>
    <mergeCell ref="I162:K162"/>
    <mergeCell ref="G162:H162"/>
    <mergeCell ref="V291:W291"/>
    <mergeCell ref="B289:T289"/>
    <mergeCell ref="B290:F290"/>
    <mergeCell ref="G290:R290"/>
    <mergeCell ref="S290:T290"/>
    <mergeCell ref="B277:B287"/>
    <mergeCell ref="M279:T280"/>
    <mergeCell ref="C281:F281"/>
    <mergeCell ref="G283:J283"/>
    <mergeCell ref="K283:T283"/>
    <mergeCell ref="C282:D282"/>
    <mergeCell ref="E282:F282"/>
    <mergeCell ref="G284:J284"/>
    <mergeCell ref="F280:G280"/>
    <mergeCell ref="H280:I280"/>
    <mergeCell ref="J280:L280"/>
    <mergeCell ref="C277:T277"/>
    <mergeCell ref="G281:J282"/>
    <mergeCell ref="K284:T284"/>
    <mergeCell ref="F279:G279"/>
    <mergeCell ref="H279:I279"/>
    <mergeCell ref="J279:L279"/>
    <mergeCell ref="B288:T288"/>
    <mergeCell ref="B258:T258"/>
    <mergeCell ref="B259:T259"/>
    <mergeCell ref="E285:F285"/>
    <mergeCell ref="C280:E280"/>
    <mergeCell ref="M278:T278"/>
    <mergeCell ref="C274:D274"/>
    <mergeCell ref="E274:F274"/>
    <mergeCell ref="G274:J274"/>
    <mergeCell ref="K274:T274"/>
    <mergeCell ref="C275:D275"/>
    <mergeCell ref="C269:G269"/>
    <mergeCell ref="C279:E279"/>
    <mergeCell ref="F262:G262"/>
    <mergeCell ref="C261:L261"/>
    <mergeCell ref="H266:L266"/>
    <mergeCell ref="H263:I263"/>
    <mergeCell ref="H267:L267"/>
    <mergeCell ref="J264:L264"/>
    <mergeCell ref="E283:F283"/>
    <mergeCell ref="J269:K269"/>
    <mergeCell ref="E284:F284"/>
    <mergeCell ref="E266:F266"/>
    <mergeCell ref="H262:I262"/>
    <mergeCell ref="H269:I269"/>
    <mergeCell ref="B344:F344"/>
    <mergeCell ref="S292:T292"/>
    <mergeCell ref="G293:R293"/>
    <mergeCell ref="E287:F287"/>
    <mergeCell ref="G287:J287"/>
    <mergeCell ref="K287:T287"/>
    <mergeCell ref="G275:J275"/>
    <mergeCell ref="K275:T275"/>
    <mergeCell ref="B260:B275"/>
    <mergeCell ref="E275:F275"/>
    <mergeCell ref="M262:T268"/>
    <mergeCell ref="C262:E262"/>
    <mergeCell ref="C266:D266"/>
    <mergeCell ref="K281:T282"/>
    <mergeCell ref="C286:D286"/>
    <mergeCell ref="E286:F286"/>
    <mergeCell ref="G286:J286"/>
    <mergeCell ref="M261:T261"/>
    <mergeCell ref="C270:G270"/>
    <mergeCell ref="G285:J285"/>
    <mergeCell ref="K285:T285"/>
    <mergeCell ref="C283:D283"/>
    <mergeCell ref="K286:T286"/>
    <mergeCell ref="M269:T269"/>
    <mergeCell ref="W301:X340"/>
    <mergeCell ref="G302:R302"/>
    <mergeCell ref="G303:R303"/>
    <mergeCell ref="G304:R304"/>
    <mergeCell ref="G305:R305"/>
    <mergeCell ref="G306:R306"/>
    <mergeCell ref="G307:R307"/>
    <mergeCell ref="G310:R310"/>
    <mergeCell ref="G338:R338"/>
    <mergeCell ref="G335:R335"/>
    <mergeCell ref="G336:R336"/>
    <mergeCell ref="G337:R337"/>
    <mergeCell ref="G340:R340"/>
    <mergeCell ref="G333:R333"/>
    <mergeCell ref="G332:R332"/>
    <mergeCell ref="G331:R331"/>
    <mergeCell ref="G334:R334"/>
    <mergeCell ref="G308:R308"/>
    <mergeCell ref="G309:R309"/>
    <mergeCell ref="G301:R301"/>
    <mergeCell ref="G325:R325"/>
    <mergeCell ref="G330:R330"/>
    <mergeCell ref="S301:T341"/>
    <mergeCell ref="B350:F350"/>
    <mergeCell ref="G350:R350"/>
    <mergeCell ref="S350:T350"/>
    <mergeCell ref="B351:F351"/>
    <mergeCell ref="G351:R351"/>
    <mergeCell ref="S351:T351"/>
    <mergeCell ref="B301:F341"/>
    <mergeCell ref="G328:R328"/>
    <mergeCell ref="G339:R339"/>
    <mergeCell ref="G344:R344"/>
    <mergeCell ref="G323:R323"/>
    <mergeCell ref="G342:R342"/>
    <mergeCell ref="B346:T346"/>
    <mergeCell ref="B347:F347"/>
    <mergeCell ref="G347:R347"/>
    <mergeCell ref="S347:T347"/>
    <mergeCell ref="G343:R343"/>
    <mergeCell ref="B343:F343"/>
    <mergeCell ref="B342:F342"/>
    <mergeCell ref="G341:R341"/>
    <mergeCell ref="S342:T345"/>
    <mergeCell ref="G312:R313"/>
    <mergeCell ref="G316:R316"/>
    <mergeCell ref="G345:R345"/>
    <mergeCell ref="G348:R348"/>
    <mergeCell ref="S348:T348"/>
    <mergeCell ref="B349:F349"/>
    <mergeCell ref="G349:R349"/>
    <mergeCell ref="S349:T349"/>
    <mergeCell ref="D255:E255"/>
    <mergeCell ref="L244:T250"/>
    <mergeCell ref="H230:I230"/>
    <mergeCell ref="C236:E236"/>
    <mergeCell ref="K232:L232"/>
    <mergeCell ref="E233:F233"/>
    <mergeCell ref="G329:R329"/>
    <mergeCell ref="G322:R322"/>
    <mergeCell ref="S296:T296"/>
    <mergeCell ref="B300:F300"/>
    <mergeCell ref="G300:R300"/>
    <mergeCell ref="S300:T300"/>
    <mergeCell ref="M238:T239"/>
    <mergeCell ref="C260:T260"/>
    <mergeCell ref="G245:H245"/>
    <mergeCell ref="I245:K245"/>
    <mergeCell ref="D247:E247"/>
    <mergeCell ref="B248:C248"/>
    <mergeCell ref="G324:R324"/>
    <mergeCell ref="B360:F360"/>
    <mergeCell ref="G360:P360"/>
    <mergeCell ref="Q360:T360"/>
    <mergeCell ref="B356:T356"/>
    <mergeCell ref="B357:T357"/>
    <mergeCell ref="B358:Q358"/>
    <mergeCell ref="R358:T358"/>
    <mergeCell ref="B352:F352"/>
    <mergeCell ref="G352:R352"/>
    <mergeCell ref="S352:T352"/>
    <mergeCell ref="B359:F359"/>
    <mergeCell ref="G359:P359"/>
    <mergeCell ref="Q359:T359"/>
    <mergeCell ref="B354:F354"/>
    <mergeCell ref="G354:R354"/>
    <mergeCell ref="S354:T354"/>
    <mergeCell ref="B353:F353"/>
    <mergeCell ref="G353:R353"/>
    <mergeCell ref="S353:T353"/>
    <mergeCell ref="B348:F348"/>
    <mergeCell ref="B176:C176"/>
    <mergeCell ref="B178:C178"/>
    <mergeCell ref="D178:E178"/>
    <mergeCell ref="F178:I178"/>
    <mergeCell ref="J178:T178"/>
    <mergeCell ref="B186:C186"/>
    <mergeCell ref="D186:E186"/>
    <mergeCell ref="F186:I186"/>
    <mergeCell ref="J186:T186"/>
    <mergeCell ref="J177:T177"/>
    <mergeCell ref="H202:L202"/>
    <mergeCell ref="E213:F213"/>
    <mergeCell ref="G213:J213"/>
    <mergeCell ref="K205:T206"/>
    <mergeCell ref="B226:T226"/>
    <mergeCell ref="C227:T227"/>
    <mergeCell ref="C228:L228"/>
    <mergeCell ref="F230:G230"/>
    <mergeCell ref="F229:G229"/>
    <mergeCell ref="J230:L230"/>
    <mergeCell ref="K215:T215"/>
    <mergeCell ref="C208:D208"/>
    <mergeCell ref="B345:F345"/>
    <mergeCell ref="E245:F245"/>
    <mergeCell ref="H229:I229"/>
    <mergeCell ref="C233:D233"/>
    <mergeCell ref="H232:I232"/>
    <mergeCell ref="G238:I239"/>
    <mergeCell ref="J238:L239"/>
    <mergeCell ref="C239:D239"/>
    <mergeCell ref="E239:F239"/>
    <mergeCell ref="B244:D244"/>
    <mergeCell ref="C235:L235"/>
    <mergeCell ref="G236:H236"/>
    <mergeCell ref="J240:L240"/>
    <mergeCell ref="F199:G199"/>
    <mergeCell ref="E211:F211"/>
    <mergeCell ref="C217:D217"/>
    <mergeCell ref="C206:D206"/>
    <mergeCell ref="G211:J211"/>
    <mergeCell ref="K216:T216"/>
    <mergeCell ref="E202:F202"/>
    <mergeCell ref="K212:T212"/>
    <mergeCell ref="E212:F212"/>
    <mergeCell ref="C212:D212"/>
    <mergeCell ref="E201:F201"/>
    <mergeCell ref="K201:L201"/>
    <mergeCell ref="G207:J207"/>
    <mergeCell ref="C225:D225"/>
    <mergeCell ref="E225:F225"/>
    <mergeCell ref="G225:J225"/>
    <mergeCell ref="K225:T225"/>
    <mergeCell ref="E221:F221"/>
    <mergeCell ref="G221:J221"/>
    <mergeCell ref="K221:T221"/>
    <mergeCell ref="E206:F206"/>
    <mergeCell ref="F263:G263"/>
    <mergeCell ref="J263:L263"/>
    <mergeCell ref="C263:E263"/>
    <mergeCell ref="F264:G264"/>
    <mergeCell ref="C264:E264"/>
    <mergeCell ref="B296:F296"/>
    <mergeCell ref="C284:D284"/>
    <mergeCell ref="C287:D287"/>
    <mergeCell ref="C285:D285"/>
    <mergeCell ref="H264:I264"/>
    <mergeCell ref="C278:L278"/>
    <mergeCell ref="E267:F267"/>
    <mergeCell ref="G271:J272"/>
    <mergeCell ref="K271:T272"/>
    <mergeCell ref="C273:D273"/>
    <mergeCell ref="E273:F273"/>
    <mergeCell ref="G273:J273"/>
    <mergeCell ref="K273:T273"/>
    <mergeCell ref="E272:F272"/>
    <mergeCell ref="M270:T270"/>
    <mergeCell ref="C268:L268"/>
    <mergeCell ref="G327:R327"/>
    <mergeCell ref="G326:R326"/>
    <mergeCell ref="G319:R319"/>
    <mergeCell ref="G315:R315"/>
    <mergeCell ref="B291:F291"/>
    <mergeCell ref="G291:R291"/>
    <mergeCell ref="G314:R314"/>
    <mergeCell ref="G311:R311"/>
    <mergeCell ref="G296:R296"/>
    <mergeCell ref="B293:F293"/>
    <mergeCell ref="B292:F292"/>
    <mergeCell ref="G292:R292"/>
    <mergeCell ref="G321:R321"/>
    <mergeCell ref="G320:R320"/>
    <mergeCell ref="G317:R318"/>
    <mergeCell ref="S297:T298"/>
    <mergeCell ref="B299:F299"/>
    <mergeCell ref="G299:R299"/>
    <mergeCell ref="S299:T299"/>
    <mergeCell ref="B246:K246"/>
    <mergeCell ref="B250:K250"/>
    <mergeCell ref="D248:E248"/>
    <mergeCell ref="B249:K249"/>
    <mergeCell ref="B252:F252"/>
    <mergeCell ref="C267:D267"/>
    <mergeCell ref="B294:F294"/>
    <mergeCell ref="G294:R294"/>
    <mergeCell ref="S294:T294"/>
    <mergeCell ref="C271:F271"/>
    <mergeCell ref="C272:D272"/>
    <mergeCell ref="S293:T293"/>
    <mergeCell ref="B295:T295"/>
    <mergeCell ref="H270:I270"/>
    <mergeCell ref="B276:T276"/>
    <mergeCell ref="B297:F298"/>
    <mergeCell ref="G297:R298"/>
    <mergeCell ref="S291:T291"/>
    <mergeCell ref="J262:L262"/>
    <mergeCell ref="J270:K270"/>
    <mergeCell ref="B255:C255"/>
    <mergeCell ref="B243:K243"/>
    <mergeCell ref="C237:T237"/>
    <mergeCell ref="B241:T241"/>
    <mergeCell ref="G240:I240"/>
    <mergeCell ref="I244:K244"/>
    <mergeCell ref="B247:C247"/>
    <mergeCell ref="C240:D240"/>
    <mergeCell ref="B242:T242"/>
    <mergeCell ref="B227:B240"/>
    <mergeCell ref="E244:F244"/>
    <mergeCell ref="G244:H244"/>
    <mergeCell ref="B245:D245"/>
    <mergeCell ref="K233:L233"/>
    <mergeCell ref="D254:E254"/>
    <mergeCell ref="C230:E230"/>
    <mergeCell ref="C229:E229"/>
    <mergeCell ref="J229:L229"/>
    <mergeCell ref="J255:T255"/>
    <mergeCell ref="B251:F251"/>
    <mergeCell ref="I251:J251"/>
    <mergeCell ref="L251:T251"/>
    <mergeCell ref="L243:T243"/>
    <mergeCell ref="M240:T240"/>
    <mergeCell ref="K103:R103"/>
    <mergeCell ref="B102:C102"/>
    <mergeCell ref="J93:R93"/>
    <mergeCell ref="B81:B88"/>
    <mergeCell ref="J98:R98"/>
    <mergeCell ref="E93:I93"/>
    <mergeCell ref="E92:I92"/>
    <mergeCell ref="J92:R92"/>
    <mergeCell ref="J82:R82"/>
    <mergeCell ref="E91:I91"/>
    <mergeCell ref="J91:R91"/>
    <mergeCell ref="E87:I87"/>
    <mergeCell ref="J87:R87"/>
    <mergeCell ref="E86:I86"/>
    <mergeCell ref="J86:R86"/>
    <mergeCell ref="B92:B100"/>
    <mergeCell ref="C89:D91"/>
    <mergeCell ref="E81:I81"/>
    <mergeCell ref="B89:B91"/>
    <mergeCell ref="J100:R100"/>
    <mergeCell ref="E77:H77"/>
    <mergeCell ref="I77:R77"/>
    <mergeCell ref="J81:R81"/>
    <mergeCell ref="I69:R69"/>
    <mergeCell ref="E55:H55"/>
    <mergeCell ref="E67:H67"/>
    <mergeCell ref="I67:R67"/>
    <mergeCell ref="I59:R59"/>
    <mergeCell ref="E63:H64"/>
    <mergeCell ref="I71:R71"/>
    <mergeCell ref="I63:R64"/>
    <mergeCell ref="E70:H70"/>
    <mergeCell ref="E72:H72"/>
    <mergeCell ref="E73:H73"/>
    <mergeCell ref="I74:R74"/>
    <mergeCell ref="E232:F232"/>
    <mergeCell ref="C232:D232"/>
    <mergeCell ref="D190:E190"/>
    <mergeCell ref="F190:I190"/>
    <mergeCell ref="B195:T195"/>
    <mergeCell ref="B192:C192"/>
    <mergeCell ref="D192:E192"/>
    <mergeCell ref="J190:T190"/>
    <mergeCell ref="K211:T211"/>
    <mergeCell ref="C214:D214"/>
    <mergeCell ref="C210:D210"/>
    <mergeCell ref="B191:C191"/>
    <mergeCell ref="B196:B217"/>
    <mergeCell ref="C197:L197"/>
    <mergeCell ref="E210:F210"/>
    <mergeCell ref="G210:J210"/>
    <mergeCell ref="K210:T210"/>
    <mergeCell ref="C211:D211"/>
    <mergeCell ref="K217:T217"/>
    <mergeCell ref="E215:F215"/>
    <mergeCell ref="E216:F216"/>
    <mergeCell ref="J198:L198"/>
    <mergeCell ref="H201:I201"/>
    <mergeCell ref="D191:E191"/>
    <mergeCell ref="J257:T257"/>
    <mergeCell ref="F257:I257"/>
    <mergeCell ref="D257:E257"/>
    <mergeCell ref="B256:C256"/>
    <mergeCell ref="D256:E256"/>
    <mergeCell ref="F256:I256"/>
    <mergeCell ref="J256:T256"/>
    <mergeCell ref="H233:I233"/>
    <mergeCell ref="G248:K248"/>
    <mergeCell ref="J236:K236"/>
    <mergeCell ref="E240:F240"/>
    <mergeCell ref="C238:F238"/>
    <mergeCell ref="M228:T236"/>
    <mergeCell ref="G247:K247"/>
    <mergeCell ref="B257:C257"/>
    <mergeCell ref="G251:H251"/>
    <mergeCell ref="I252:J252"/>
    <mergeCell ref="B254:C254"/>
    <mergeCell ref="F253:I254"/>
    <mergeCell ref="G252:H252"/>
    <mergeCell ref="J253:T254"/>
    <mergeCell ref="B253:E253"/>
    <mergeCell ref="F255:I255"/>
    <mergeCell ref="L252:T252"/>
    <mergeCell ref="B113:C113"/>
    <mergeCell ref="D113:J113"/>
    <mergeCell ref="K113:R113"/>
    <mergeCell ref="S113:T113"/>
    <mergeCell ref="D132:J132"/>
    <mergeCell ref="K132:R132"/>
    <mergeCell ref="S123:T123"/>
    <mergeCell ref="G124:R124"/>
    <mergeCell ref="S124:T124"/>
    <mergeCell ref="G125:R125"/>
    <mergeCell ref="S125:T125"/>
    <mergeCell ref="B120:E121"/>
    <mergeCell ref="B125:E125"/>
    <mergeCell ref="G118:R118"/>
    <mergeCell ref="G119:R119"/>
    <mergeCell ref="S130:T130"/>
    <mergeCell ref="B129:C129"/>
    <mergeCell ref="D129:J129"/>
    <mergeCell ref="B132:C132"/>
    <mergeCell ref="S114:T114"/>
    <mergeCell ref="B115:C115"/>
    <mergeCell ref="D115:J115"/>
    <mergeCell ref="K115:R115"/>
    <mergeCell ref="S115:T115"/>
    <mergeCell ref="C218:D218"/>
    <mergeCell ref="E218:F218"/>
    <mergeCell ref="G218:J218"/>
    <mergeCell ref="K218:T218"/>
    <mergeCell ref="C219:D219"/>
    <mergeCell ref="E219:F219"/>
    <mergeCell ref="G219:J219"/>
    <mergeCell ref="K219:T219"/>
    <mergeCell ref="C220:D220"/>
    <mergeCell ref="E220:F220"/>
    <mergeCell ref="C221:D221"/>
    <mergeCell ref="C222:D222"/>
    <mergeCell ref="E222:F222"/>
    <mergeCell ref="G222:J222"/>
    <mergeCell ref="K222:T222"/>
    <mergeCell ref="C223:D223"/>
    <mergeCell ref="E223:F223"/>
    <mergeCell ref="G220:J220"/>
    <mergeCell ref="K220:T220"/>
    <mergeCell ref="G223:J223"/>
    <mergeCell ref="K223:T223"/>
    <mergeCell ref="K129:R129"/>
    <mergeCell ref="G122:R122"/>
    <mergeCell ref="G123:R123"/>
    <mergeCell ref="B193:C193"/>
    <mergeCell ref="D193:E193"/>
    <mergeCell ref="F193:I193"/>
    <mergeCell ref="J193:T193"/>
    <mergeCell ref="C201:D201"/>
    <mergeCell ref="C204:L204"/>
    <mergeCell ref="C202:D202"/>
    <mergeCell ref="B190:C190"/>
    <mergeCell ref="F191:I191"/>
    <mergeCell ref="J191:T191"/>
    <mergeCell ref="S144:T144"/>
    <mergeCell ref="B151:D151"/>
    <mergeCell ref="E157:F157"/>
    <mergeCell ref="B154:D154"/>
    <mergeCell ref="B149:D149"/>
    <mergeCell ref="E149:F149"/>
    <mergeCell ref="B148:K148"/>
    <mergeCell ref="E154:F156"/>
    <mergeCell ref="K154:K156"/>
    <mergeCell ref="B145:T145"/>
    <mergeCell ref="B146:T146"/>
    <mergeCell ref="E217:F217"/>
    <mergeCell ref="M198:T204"/>
    <mergeCell ref="C198:E198"/>
    <mergeCell ref="C205:F205"/>
    <mergeCell ref="G212:J212"/>
    <mergeCell ref="G217:J217"/>
    <mergeCell ref="C216:D216"/>
    <mergeCell ref="C215:D215"/>
    <mergeCell ref="G216:J216"/>
    <mergeCell ref="F198:G198"/>
    <mergeCell ref="K214:T214"/>
    <mergeCell ref="G205:J206"/>
    <mergeCell ref="C207:D207"/>
    <mergeCell ref="E207:F207"/>
    <mergeCell ref="C213:D213"/>
    <mergeCell ref="K213:T213"/>
  </mergeCells>
  <phoneticPr fontId="30"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topLeftCell="A5" zoomScale="70" zoomScaleNormal="70" workbookViewId="0">
      <selection activeCell="B19" sqref="B19:B21"/>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9" width="19.42578125" style="53" customWidth="1"/>
    <col min="10" max="10" width="17" style="53" customWidth="1"/>
    <col min="11" max="11" width="18.28515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88"/>
    </row>
    <row r="2" spans="2:19" ht="14.25" customHeight="1" x14ac:dyDescent="0.2">
      <c r="B2" s="628" t="s">
        <v>386</v>
      </c>
      <c r="C2" s="629"/>
      <c r="D2" s="629"/>
      <c r="E2" s="629"/>
      <c r="F2" s="629"/>
      <c r="G2" s="629"/>
      <c r="H2" s="629"/>
      <c r="I2" s="630"/>
      <c r="K2" s="634"/>
      <c r="L2" s="636" t="s">
        <v>385</v>
      </c>
      <c r="M2" s="637"/>
      <c r="N2" s="637"/>
      <c r="O2" s="637"/>
      <c r="P2" s="637"/>
      <c r="Q2" s="637"/>
      <c r="R2" s="638"/>
      <c r="S2" s="639"/>
    </row>
    <row r="3" spans="2:19" ht="34.5" customHeight="1" x14ac:dyDescent="0.2">
      <c r="B3" s="631"/>
      <c r="C3" s="632"/>
      <c r="D3" s="632"/>
      <c r="E3" s="632"/>
      <c r="F3" s="632"/>
      <c r="G3" s="632"/>
      <c r="H3" s="632"/>
      <c r="I3" s="633"/>
      <c r="K3" s="635"/>
      <c r="L3" s="641" t="s">
        <v>386</v>
      </c>
      <c r="M3" s="642"/>
      <c r="N3" s="642"/>
      <c r="O3" s="642"/>
      <c r="P3" s="642"/>
      <c r="Q3" s="642"/>
      <c r="R3" s="643"/>
      <c r="S3" s="640"/>
    </row>
    <row r="4" spans="2:19" ht="27.75" customHeight="1" x14ac:dyDescent="0.2">
      <c r="B4" s="644" t="s">
        <v>387</v>
      </c>
      <c r="C4" s="645"/>
      <c r="D4" s="645"/>
      <c r="E4" s="645"/>
      <c r="F4" s="646"/>
      <c r="G4" s="172" t="s">
        <v>757</v>
      </c>
      <c r="H4" s="173" t="s">
        <v>2</v>
      </c>
      <c r="I4" s="174" t="s">
        <v>0</v>
      </c>
      <c r="K4" s="635"/>
      <c r="L4" s="650" t="s">
        <v>387</v>
      </c>
      <c r="M4" s="651"/>
      <c r="N4" s="651"/>
      <c r="O4" s="651"/>
      <c r="P4" s="651"/>
      <c r="Q4" s="651"/>
      <c r="R4" s="652"/>
      <c r="S4" s="640"/>
    </row>
    <row r="5" spans="2:19" ht="27.75" customHeight="1" thickBot="1" x14ac:dyDescent="0.3">
      <c r="B5" s="647"/>
      <c r="C5" s="648"/>
      <c r="D5" s="648"/>
      <c r="E5" s="648"/>
      <c r="F5" s="649"/>
      <c r="G5" s="175" t="s">
        <v>844</v>
      </c>
      <c r="H5" s="176">
        <v>3</v>
      </c>
      <c r="I5" s="177" t="s">
        <v>393</v>
      </c>
      <c r="K5" s="635"/>
      <c r="L5" s="653" t="s">
        <v>1038</v>
      </c>
      <c r="M5" s="654"/>
      <c r="N5" s="654"/>
      <c r="O5" s="654"/>
      <c r="P5" s="654"/>
      <c r="Q5" s="654"/>
      <c r="R5" s="655"/>
      <c r="S5" s="640"/>
    </row>
    <row r="6" spans="2:19" ht="33.75" customHeight="1" x14ac:dyDescent="0.2">
      <c r="B6" s="673" t="s">
        <v>395</v>
      </c>
      <c r="C6" s="674"/>
      <c r="D6" s="674"/>
      <c r="E6" s="674"/>
      <c r="F6" s="674"/>
      <c r="G6" s="674"/>
      <c r="H6" s="674"/>
      <c r="I6" s="675"/>
      <c r="K6" s="676" t="s">
        <v>388</v>
      </c>
      <c r="L6" s="677"/>
      <c r="M6" s="679" t="s">
        <v>109</v>
      </c>
      <c r="N6" s="680"/>
      <c r="O6" s="679" t="s">
        <v>110</v>
      </c>
      <c r="P6" s="680"/>
      <c r="Q6" s="683" t="s">
        <v>389</v>
      </c>
      <c r="R6" s="685" t="s">
        <v>2</v>
      </c>
      <c r="S6" s="656" t="s">
        <v>0</v>
      </c>
    </row>
    <row r="7" spans="2:19" ht="15" customHeight="1" x14ac:dyDescent="0.2">
      <c r="B7" s="658" t="s">
        <v>397</v>
      </c>
      <c r="C7" s="659"/>
      <c r="D7" s="662">
        <v>1</v>
      </c>
      <c r="E7" s="662">
        <v>2</v>
      </c>
      <c r="F7" s="662">
        <v>3</v>
      </c>
      <c r="G7" s="664" t="s">
        <v>398</v>
      </c>
      <c r="H7" s="666" t="s">
        <v>99</v>
      </c>
      <c r="I7" s="659"/>
      <c r="K7" s="678"/>
      <c r="L7" s="655"/>
      <c r="M7" s="681"/>
      <c r="N7" s="682"/>
      <c r="O7" s="681"/>
      <c r="P7" s="682"/>
      <c r="Q7" s="684"/>
      <c r="R7" s="686"/>
      <c r="S7" s="657"/>
    </row>
    <row r="8" spans="2:19" ht="15.75" customHeight="1" thickBot="1" x14ac:dyDescent="0.25">
      <c r="B8" s="660"/>
      <c r="C8" s="661"/>
      <c r="D8" s="663"/>
      <c r="E8" s="663"/>
      <c r="F8" s="663"/>
      <c r="G8" s="665"/>
      <c r="H8" s="667"/>
      <c r="I8" s="661"/>
      <c r="K8" s="668" t="s">
        <v>390</v>
      </c>
      <c r="L8" s="669"/>
      <c r="M8" s="670" t="s">
        <v>391</v>
      </c>
      <c r="N8" s="670"/>
      <c r="O8" s="671" t="s">
        <v>392</v>
      </c>
      <c r="P8" s="672"/>
      <c r="Q8" s="137">
        <v>42309</v>
      </c>
      <c r="R8" s="138">
        <v>2</v>
      </c>
      <c r="S8" s="167" t="s">
        <v>394</v>
      </c>
    </row>
    <row r="9" spans="2:19" ht="15.75" customHeight="1" thickBot="1" x14ac:dyDescent="0.3">
      <c r="B9" s="178">
        <v>3</v>
      </c>
      <c r="C9" s="179">
        <v>500</v>
      </c>
      <c r="D9" s="179">
        <v>3</v>
      </c>
      <c r="E9" s="179">
        <v>50</v>
      </c>
      <c r="F9" s="179"/>
      <c r="G9" s="179"/>
      <c r="H9" s="687"/>
      <c r="I9" s="688"/>
      <c r="K9" s="689" t="s">
        <v>396</v>
      </c>
      <c r="L9" s="690"/>
      <c r="M9" s="690"/>
      <c r="N9" s="690"/>
      <c r="O9" s="690"/>
      <c r="P9" s="690"/>
      <c r="Q9" s="690"/>
      <c r="R9" s="690"/>
      <c r="S9" s="691"/>
    </row>
    <row r="10" spans="2:19" ht="20.25" customHeight="1" x14ac:dyDescent="0.2">
      <c r="B10" s="692" t="s">
        <v>399</v>
      </c>
      <c r="C10" s="180">
        <v>1</v>
      </c>
      <c r="D10" s="54">
        <v>227</v>
      </c>
      <c r="E10" s="54">
        <v>163</v>
      </c>
      <c r="F10" s="54">
        <v>11</v>
      </c>
      <c r="G10" s="181">
        <f t="shared" ref="G10:G40" si="0">+D10+E10+F10</f>
        <v>401</v>
      </c>
      <c r="H10" s="695"/>
      <c r="I10" s="696"/>
      <c r="K10" s="697" t="s">
        <v>397</v>
      </c>
      <c r="L10" s="698"/>
      <c r="M10" s="699">
        <v>1</v>
      </c>
      <c r="N10" s="699">
        <v>2</v>
      </c>
      <c r="O10" s="700">
        <v>3</v>
      </c>
      <c r="P10" s="700">
        <v>4</v>
      </c>
      <c r="Q10" s="699" t="s">
        <v>398</v>
      </c>
      <c r="R10" s="702" t="s">
        <v>99</v>
      </c>
      <c r="S10" s="703"/>
    </row>
    <row r="11" spans="2:19" ht="16.5" customHeight="1" thickBot="1" x14ac:dyDescent="0.25">
      <c r="B11" s="693"/>
      <c r="C11" s="182" t="s">
        <v>403</v>
      </c>
      <c r="D11" s="56">
        <f>+D10*0.4</f>
        <v>90.800000000000011</v>
      </c>
      <c r="E11" s="56">
        <f t="shared" ref="E11" si="1">+E10*0.4</f>
        <v>65.2</v>
      </c>
      <c r="F11" s="56">
        <v>4</v>
      </c>
      <c r="G11" s="56">
        <f t="shared" si="0"/>
        <v>160</v>
      </c>
      <c r="H11" s="705"/>
      <c r="I11" s="706"/>
      <c r="K11" s="668"/>
      <c r="L11" s="669"/>
      <c r="M11" s="670"/>
      <c r="N11" s="670"/>
      <c r="O11" s="701"/>
      <c r="P11" s="701"/>
      <c r="Q11" s="670"/>
      <c r="R11" s="704"/>
      <c r="S11" s="691"/>
    </row>
    <row r="12" spans="2:19" ht="25.5" customHeight="1" thickBot="1" x14ac:dyDescent="0.25">
      <c r="B12" s="694"/>
      <c r="C12" s="183">
        <v>0.6</v>
      </c>
      <c r="D12" s="57">
        <f>+D10*0.6</f>
        <v>136.19999999999999</v>
      </c>
      <c r="E12" s="57">
        <f t="shared" ref="E12" si="2">+E10*0.6</f>
        <v>97.8</v>
      </c>
      <c r="F12" s="57">
        <v>7</v>
      </c>
      <c r="G12" s="57">
        <f t="shared" si="0"/>
        <v>241</v>
      </c>
      <c r="H12" s="707"/>
      <c r="I12" s="708"/>
      <c r="K12" s="709" t="s">
        <v>399</v>
      </c>
      <c r="L12" s="139">
        <v>1</v>
      </c>
      <c r="M12" s="55">
        <v>227</v>
      </c>
      <c r="N12" s="55">
        <v>163</v>
      </c>
      <c r="O12" s="55">
        <v>11</v>
      </c>
      <c r="P12" s="55">
        <v>0</v>
      </c>
      <c r="Q12" s="140">
        <f>SUM(M12:P12)</f>
        <v>401</v>
      </c>
      <c r="R12" s="711"/>
      <c r="S12" s="712"/>
    </row>
    <row r="13" spans="2:19" x14ac:dyDescent="0.2">
      <c r="B13" s="692" t="s">
        <v>400</v>
      </c>
      <c r="C13" s="180" t="s">
        <v>398</v>
      </c>
      <c r="D13" s="54">
        <v>227</v>
      </c>
      <c r="E13" s="54">
        <v>163</v>
      </c>
      <c r="F13" s="54">
        <v>11</v>
      </c>
      <c r="G13" s="184">
        <f t="shared" si="0"/>
        <v>401</v>
      </c>
      <c r="H13" s="695"/>
      <c r="I13" s="696"/>
      <c r="K13" s="710"/>
      <c r="L13" s="141">
        <v>0.4</v>
      </c>
      <c r="M13" s="56">
        <f>M12*0.4</f>
        <v>90.800000000000011</v>
      </c>
      <c r="N13" s="56">
        <f>N12*0.4</f>
        <v>65.2</v>
      </c>
      <c r="O13" s="56">
        <v>5</v>
      </c>
      <c r="P13" s="56">
        <f>P12*0.4</f>
        <v>0</v>
      </c>
      <c r="Q13" s="142">
        <f>SUM(M13:P13)</f>
        <v>161</v>
      </c>
      <c r="R13" s="705"/>
      <c r="S13" s="706"/>
    </row>
    <row r="14" spans="2:19" x14ac:dyDescent="0.2">
      <c r="B14" s="693"/>
      <c r="C14" s="182" t="s">
        <v>403</v>
      </c>
      <c r="D14" s="56">
        <v>90</v>
      </c>
      <c r="E14" s="56">
        <v>64</v>
      </c>
      <c r="F14" s="56">
        <v>4</v>
      </c>
      <c r="G14" s="56">
        <f t="shared" si="0"/>
        <v>158</v>
      </c>
      <c r="H14" s="705"/>
      <c r="I14" s="706"/>
      <c r="K14" s="710"/>
      <c r="L14" s="143">
        <v>0.6</v>
      </c>
      <c r="M14" s="56">
        <f>M12</f>
        <v>227</v>
      </c>
      <c r="N14" s="56">
        <f>N12*0.6</f>
        <v>97.8</v>
      </c>
      <c r="O14" s="56">
        <v>6</v>
      </c>
      <c r="P14" s="56">
        <f>P12*0.6</f>
        <v>0</v>
      </c>
      <c r="Q14" s="142">
        <f>SUM(M14:P14)</f>
        <v>330.8</v>
      </c>
      <c r="R14" s="705"/>
      <c r="S14" s="706"/>
    </row>
    <row r="15" spans="2:19" ht="12.75" customHeight="1" thickBot="1" x14ac:dyDescent="0.25">
      <c r="B15" s="694"/>
      <c r="C15" s="183">
        <v>0.6</v>
      </c>
      <c r="D15" s="58">
        <v>134</v>
      </c>
      <c r="E15" s="58">
        <v>97</v>
      </c>
      <c r="F15" s="58">
        <v>7</v>
      </c>
      <c r="G15" s="58">
        <f t="shared" si="0"/>
        <v>238</v>
      </c>
      <c r="H15" s="707"/>
      <c r="I15" s="708"/>
      <c r="K15" s="713" t="s">
        <v>400</v>
      </c>
      <c r="L15" s="139" t="s">
        <v>398</v>
      </c>
      <c r="M15" s="55">
        <f>M12</f>
        <v>227</v>
      </c>
      <c r="N15" s="55">
        <f>N12</f>
        <v>163</v>
      </c>
      <c r="O15" s="55">
        <f>O12</f>
        <v>11</v>
      </c>
      <c r="P15" s="55">
        <f>P12</f>
        <v>0</v>
      </c>
      <c r="Q15" s="140">
        <f t="shared" ref="Q15:Q28" si="3">SUM(M15:P15)</f>
        <v>401</v>
      </c>
      <c r="R15" s="705"/>
      <c r="S15" s="706"/>
    </row>
    <row r="16" spans="2:19" ht="15" customHeight="1" x14ac:dyDescent="0.2">
      <c r="B16" s="692" t="s">
        <v>401</v>
      </c>
      <c r="C16" s="180" t="s">
        <v>398</v>
      </c>
      <c r="D16" s="54">
        <v>227</v>
      </c>
      <c r="E16" s="54">
        <v>163</v>
      </c>
      <c r="F16" s="54">
        <v>11</v>
      </c>
      <c r="G16" s="181">
        <f t="shared" si="0"/>
        <v>401</v>
      </c>
      <c r="H16" s="695"/>
      <c r="I16" s="696"/>
      <c r="K16" s="714"/>
      <c r="L16" s="141">
        <v>0.4</v>
      </c>
      <c r="M16" s="56">
        <v>15</v>
      </c>
      <c r="N16" s="56">
        <v>0</v>
      </c>
      <c r="O16" s="56">
        <v>0</v>
      </c>
      <c r="P16" s="56">
        <v>0</v>
      </c>
      <c r="Q16" s="56">
        <f t="shared" si="3"/>
        <v>15</v>
      </c>
      <c r="R16" s="705"/>
      <c r="S16" s="706"/>
    </row>
    <row r="17" spans="2:19" ht="15.75" customHeight="1" x14ac:dyDescent="0.2">
      <c r="B17" s="693"/>
      <c r="C17" s="182" t="s">
        <v>403</v>
      </c>
      <c r="D17" s="56">
        <v>90</v>
      </c>
      <c r="E17" s="56">
        <v>65</v>
      </c>
      <c r="F17" s="56">
        <v>4</v>
      </c>
      <c r="G17" s="56">
        <f t="shared" si="0"/>
        <v>159</v>
      </c>
      <c r="H17" s="705"/>
      <c r="I17" s="706"/>
      <c r="K17" s="715"/>
      <c r="L17" s="143">
        <v>0.6</v>
      </c>
      <c r="M17" s="56">
        <v>0</v>
      </c>
      <c r="N17" s="56">
        <v>0</v>
      </c>
      <c r="O17" s="56">
        <v>0</v>
      </c>
      <c r="P17" s="56">
        <v>0</v>
      </c>
      <c r="Q17" s="56">
        <f t="shared" si="3"/>
        <v>0</v>
      </c>
      <c r="R17" s="705"/>
      <c r="S17" s="706"/>
    </row>
    <row r="18" spans="2:19" ht="23.25" customHeight="1" thickBot="1" x14ac:dyDescent="0.25">
      <c r="B18" s="694"/>
      <c r="C18" s="183">
        <v>0.6</v>
      </c>
      <c r="D18" s="56">
        <v>136</v>
      </c>
      <c r="E18" s="56">
        <v>98</v>
      </c>
      <c r="F18" s="56">
        <v>7</v>
      </c>
      <c r="G18" s="56">
        <f t="shared" si="0"/>
        <v>241</v>
      </c>
      <c r="H18" s="705"/>
      <c r="I18" s="706"/>
      <c r="K18" s="713" t="s">
        <v>402</v>
      </c>
      <c r="L18" s="139" t="s">
        <v>398</v>
      </c>
      <c r="M18" s="55">
        <f>M12</f>
        <v>227</v>
      </c>
      <c r="N18" s="55">
        <f>N12</f>
        <v>163</v>
      </c>
      <c r="O18" s="55">
        <f>O12</f>
        <v>11</v>
      </c>
      <c r="P18" s="55">
        <f>P12</f>
        <v>0</v>
      </c>
      <c r="Q18" s="140">
        <f t="shared" si="3"/>
        <v>401</v>
      </c>
      <c r="R18" s="705"/>
      <c r="S18" s="706"/>
    </row>
    <row r="19" spans="2:19" ht="13.5" customHeight="1" x14ac:dyDescent="0.2">
      <c r="B19" s="692" t="s">
        <v>404</v>
      </c>
      <c r="C19" s="180" t="s">
        <v>398</v>
      </c>
      <c r="D19" s="54">
        <v>227</v>
      </c>
      <c r="E19" s="54">
        <v>163</v>
      </c>
      <c r="F19" s="54">
        <v>11</v>
      </c>
      <c r="G19" s="184">
        <f t="shared" si="0"/>
        <v>401</v>
      </c>
      <c r="H19" s="705"/>
      <c r="I19" s="706"/>
      <c r="K19" s="714"/>
      <c r="L19" s="141" t="s">
        <v>403</v>
      </c>
      <c r="M19" s="56">
        <v>91</v>
      </c>
      <c r="N19" s="56">
        <v>18</v>
      </c>
      <c r="O19" s="56">
        <v>5</v>
      </c>
      <c r="P19" s="56">
        <v>0</v>
      </c>
      <c r="Q19" s="56">
        <f t="shared" si="3"/>
        <v>114</v>
      </c>
      <c r="R19" s="705"/>
      <c r="S19" s="706"/>
    </row>
    <row r="20" spans="2:19" ht="15" customHeight="1" x14ac:dyDescent="0.2">
      <c r="B20" s="693"/>
      <c r="C20" s="182" t="s">
        <v>403</v>
      </c>
      <c r="D20" s="56">
        <v>0</v>
      </c>
      <c r="E20" s="56">
        <v>0</v>
      </c>
      <c r="F20" s="56">
        <v>0</v>
      </c>
      <c r="G20" s="56">
        <f t="shared" si="0"/>
        <v>0</v>
      </c>
      <c r="H20" s="705"/>
      <c r="I20" s="706"/>
      <c r="K20" s="715"/>
      <c r="L20" s="143">
        <v>0.6</v>
      </c>
      <c r="M20" s="56">
        <v>38</v>
      </c>
      <c r="N20" s="56">
        <v>0</v>
      </c>
      <c r="O20" s="56">
        <v>6</v>
      </c>
      <c r="P20" s="56">
        <v>0</v>
      </c>
      <c r="Q20" s="56">
        <f t="shared" si="3"/>
        <v>44</v>
      </c>
      <c r="R20" s="705"/>
      <c r="S20" s="706"/>
    </row>
    <row r="21" spans="2:19" ht="17.25" customHeight="1" thickBot="1" x14ac:dyDescent="0.25">
      <c r="B21" s="694"/>
      <c r="C21" s="183">
        <v>0.6</v>
      </c>
      <c r="D21" s="56">
        <v>1</v>
      </c>
      <c r="E21" s="56">
        <v>1</v>
      </c>
      <c r="F21" s="56">
        <v>0</v>
      </c>
      <c r="G21" s="56">
        <f t="shared" si="0"/>
        <v>2</v>
      </c>
      <c r="H21" s="705"/>
      <c r="I21" s="706"/>
      <c r="K21" s="713" t="s">
        <v>404</v>
      </c>
      <c r="L21" s="139" t="s">
        <v>398</v>
      </c>
      <c r="M21" s="55">
        <f>M12</f>
        <v>227</v>
      </c>
      <c r="N21" s="55">
        <f>N12</f>
        <v>163</v>
      </c>
      <c r="O21" s="55">
        <f>O12</f>
        <v>11</v>
      </c>
      <c r="P21" s="55">
        <f>P12</f>
        <v>0</v>
      </c>
      <c r="Q21" s="140">
        <f t="shared" si="3"/>
        <v>401</v>
      </c>
      <c r="R21" s="705"/>
      <c r="S21" s="706"/>
    </row>
    <row r="22" spans="2:19" ht="15.75" customHeight="1" x14ac:dyDescent="0.2">
      <c r="B22" s="692" t="s">
        <v>862</v>
      </c>
      <c r="C22" s="180" t="s">
        <v>398</v>
      </c>
      <c r="D22" s="54">
        <v>227</v>
      </c>
      <c r="E22" s="54">
        <v>163</v>
      </c>
      <c r="F22" s="54">
        <v>11</v>
      </c>
      <c r="G22" s="181">
        <f t="shared" si="0"/>
        <v>401</v>
      </c>
      <c r="H22" s="705"/>
      <c r="I22" s="706"/>
      <c r="K22" s="714"/>
      <c r="L22" s="141" t="s">
        <v>403</v>
      </c>
      <c r="M22" s="56">
        <v>0</v>
      </c>
      <c r="N22" s="56">
        <f t="shared" ref="N22:P23" si="4">N13-N19</f>
        <v>47.2</v>
      </c>
      <c r="O22" s="144">
        <f t="shared" si="4"/>
        <v>0</v>
      </c>
      <c r="P22" s="56">
        <f t="shared" si="4"/>
        <v>0</v>
      </c>
      <c r="Q22" s="56">
        <f t="shared" si="3"/>
        <v>47.2</v>
      </c>
      <c r="R22" s="705"/>
      <c r="S22" s="706"/>
    </row>
    <row r="23" spans="2:19" x14ac:dyDescent="0.2">
      <c r="B23" s="693"/>
      <c r="C23" s="182" t="s">
        <v>403</v>
      </c>
      <c r="D23" s="56">
        <v>89</v>
      </c>
      <c r="E23" s="56">
        <v>65</v>
      </c>
      <c r="F23" s="56">
        <v>4</v>
      </c>
      <c r="G23" s="56">
        <f t="shared" si="0"/>
        <v>158</v>
      </c>
      <c r="H23" s="705"/>
      <c r="I23" s="706"/>
      <c r="K23" s="715"/>
      <c r="L23" s="143">
        <v>0.6</v>
      </c>
      <c r="M23" s="56">
        <f>M41</f>
        <v>98</v>
      </c>
      <c r="N23" s="56">
        <f t="shared" si="4"/>
        <v>97.8</v>
      </c>
      <c r="O23" s="56">
        <f t="shared" si="4"/>
        <v>0</v>
      </c>
      <c r="P23" s="56">
        <f t="shared" si="4"/>
        <v>0</v>
      </c>
      <c r="Q23" s="56">
        <f t="shared" si="3"/>
        <v>195.8</v>
      </c>
      <c r="R23" s="705"/>
      <c r="S23" s="706"/>
    </row>
    <row r="24" spans="2:19" ht="15" customHeight="1" thickBot="1" x14ac:dyDescent="0.25">
      <c r="B24" s="694"/>
      <c r="C24" s="183">
        <v>0.6</v>
      </c>
      <c r="D24" s="56">
        <v>134</v>
      </c>
      <c r="E24" s="56">
        <v>97</v>
      </c>
      <c r="F24" s="56">
        <v>7</v>
      </c>
      <c r="G24" s="56">
        <f t="shared" si="0"/>
        <v>238</v>
      </c>
      <c r="H24" s="705"/>
      <c r="I24" s="706"/>
      <c r="K24" s="713" t="s">
        <v>405</v>
      </c>
      <c r="L24" s="139" t="s">
        <v>398</v>
      </c>
      <c r="M24" s="55">
        <f>M12+5</f>
        <v>232</v>
      </c>
      <c r="N24" s="55">
        <f>N12</f>
        <v>163</v>
      </c>
      <c r="O24" s="55">
        <f>O12</f>
        <v>11</v>
      </c>
      <c r="P24" s="55">
        <f>P12</f>
        <v>0</v>
      </c>
      <c r="Q24" s="140">
        <f t="shared" si="3"/>
        <v>406</v>
      </c>
      <c r="R24" s="705"/>
      <c r="S24" s="706"/>
    </row>
    <row r="25" spans="2:19" ht="15" customHeight="1" x14ac:dyDescent="0.2">
      <c r="B25" s="692" t="s">
        <v>406</v>
      </c>
      <c r="C25" s="180" t="s">
        <v>398</v>
      </c>
      <c r="D25" s="54">
        <v>227</v>
      </c>
      <c r="E25" s="54">
        <v>163</v>
      </c>
      <c r="F25" s="54">
        <v>11</v>
      </c>
      <c r="G25" s="181">
        <f t="shared" si="0"/>
        <v>401</v>
      </c>
      <c r="H25" s="705"/>
      <c r="I25" s="706"/>
      <c r="K25" s="714"/>
      <c r="L25" s="141" t="s">
        <v>403</v>
      </c>
      <c r="M25" s="56">
        <v>91</v>
      </c>
      <c r="N25" s="56">
        <v>18</v>
      </c>
      <c r="O25" s="56">
        <v>5</v>
      </c>
      <c r="P25" s="56">
        <v>0</v>
      </c>
      <c r="Q25" s="56">
        <f t="shared" si="3"/>
        <v>114</v>
      </c>
      <c r="R25" s="705"/>
      <c r="S25" s="706"/>
    </row>
    <row r="26" spans="2:19" x14ac:dyDescent="0.2">
      <c r="B26" s="693"/>
      <c r="C26" s="182" t="s">
        <v>403</v>
      </c>
      <c r="D26" s="56">
        <v>1</v>
      </c>
      <c r="E26" s="56">
        <v>0</v>
      </c>
      <c r="F26" s="56">
        <v>0</v>
      </c>
      <c r="G26" s="56">
        <f t="shared" si="0"/>
        <v>1</v>
      </c>
      <c r="H26" s="705"/>
      <c r="I26" s="706"/>
      <c r="K26" s="715"/>
      <c r="L26" s="143">
        <v>0.6</v>
      </c>
      <c r="M26" s="56">
        <v>43</v>
      </c>
      <c r="N26" s="56">
        <v>4</v>
      </c>
      <c r="O26" s="56">
        <v>6</v>
      </c>
      <c r="P26" s="56">
        <v>0</v>
      </c>
      <c r="Q26" s="56">
        <f t="shared" si="3"/>
        <v>53</v>
      </c>
      <c r="R26" s="705"/>
      <c r="S26" s="706"/>
    </row>
    <row r="27" spans="2:19" ht="18" customHeight="1" thickBot="1" x14ac:dyDescent="0.25">
      <c r="B27" s="694"/>
      <c r="C27" s="183">
        <v>0.6</v>
      </c>
      <c r="D27" s="56">
        <v>2</v>
      </c>
      <c r="E27" s="56">
        <v>1</v>
      </c>
      <c r="F27" s="56">
        <v>0</v>
      </c>
      <c r="G27" s="56">
        <f t="shared" si="0"/>
        <v>3</v>
      </c>
      <c r="H27" s="705"/>
      <c r="I27" s="706"/>
      <c r="K27" s="713" t="s">
        <v>407</v>
      </c>
      <c r="L27" s="139" t="s">
        <v>398</v>
      </c>
      <c r="M27" s="55">
        <f>M21</f>
        <v>227</v>
      </c>
      <c r="N27" s="55">
        <f>N21+4</f>
        <v>167</v>
      </c>
      <c r="O27" s="55">
        <f>O21</f>
        <v>11</v>
      </c>
      <c r="P27" s="55">
        <f>P21</f>
        <v>0</v>
      </c>
      <c r="Q27" s="140">
        <f t="shared" si="3"/>
        <v>405</v>
      </c>
      <c r="R27" s="705"/>
      <c r="S27" s="706"/>
    </row>
    <row r="28" spans="2:19" ht="15" customHeight="1" x14ac:dyDescent="0.2">
      <c r="B28" s="692" t="s">
        <v>863</v>
      </c>
      <c r="C28" s="180" t="s">
        <v>398</v>
      </c>
      <c r="D28" s="54">
        <v>227</v>
      </c>
      <c r="E28" s="54">
        <v>163</v>
      </c>
      <c r="F28" s="54">
        <v>11</v>
      </c>
      <c r="G28" s="181">
        <f t="shared" si="0"/>
        <v>401</v>
      </c>
      <c r="H28" s="705"/>
      <c r="I28" s="706"/>
      <c r="K28" s="714"/>
      <c r="L28" s="141" t="s">
        <v>403</v>
      </c>
      <c r="M28" s="56">
        <v>91</v>
      </c>
      <c r="N28" s="56">
        <v>18</v>
      </c>
      <c r="O28" s="56">
        <v>5</v>
      </c>
      <c r="P28" s="56">
        <v>0</v>
      </c>
      <c r="Q28" s="56">
        <f t="shared" si="3"/>
        <v>114</v>
      </c>
      <c r="R28" s="705"/>
      <c r="S28" s="706"/>
    </row>
    <row r="29" spans="2:19" x14ac:dyDescent="0.2">
      <c r="B29" s="693"/>
      <c r="C29" s="182" t="s">
        <v>403</v>
      </c>
      <c r="D29" s="56">
        <v>4</v>
      </c>
      <c r="E29" s="56">
        <v>2</v>
      </c>
      <c r="F29" s="56">
        <v>0</v>
      </c>
      <c r="G29" s="56">
        <f t="shared" si="0"/>
        <v>6</v>
      </c>
      <c r="H29" s="705" t="s">
        <v>409</v>
      </c>
      <c r="I29" s="706"/>
      <c r="K29" s="715"/>
      <c r="L29" s="143">
        <v>0.6</v>
      </c>
      <c r="M29" s="56">
        <v>43</v>
      </c>
      <c r="N29" s="56">
        <v>4</v>
      </c>
      <c r="O29" s="56">
        <v>6</v>
      </c>
      <c r="P29" s="56">
        <v>0</v>
      </c>
      <c r="Q29" s="56">
        <f>SUM(M29:P29)</f>
        <v>53</v>
      </c>
      <c r="R29" s="705"/>
      <c r="S29" s="706"/>
    </row>
    <row r="30" spans="2:19" ht="15" customHeight="1" thickBot="1" x14ac:dyDescent="0.25">
      <c r="B30" s="694"/>
      <c r="C30" s="183" t="s">
        <v>845</v>
      </c>
      <c r="D30" s="57">
        <v>5</v>
      </c>
      <c r="E30" s="57">
        <v>4</v>
      </c>
      <c r="F30" s="57">
        <v>0</v>
      </c>
      <c r="G30" s="57">
        <f t="shared" si="0"/>
        <v>9</v>
      </c>
      <c r="H30" s="707"/>
      <c r="I30" s="708"/>
      <c r="K30" s="713" t="s">
        <v>408</v>
      </c>
      <c r="L30" s="139" t="s">
        <v>398</v>
      </c>
      <c r="M30" s="55">
        <f>M24</f>
        <v>232</v>
      </c>
      <c r="N30" s="55">
        <f>N24</f>
        <v>163</v>
      </c>
      <c r="O30" s="55">
        <f>O24</f>
        <v>11</v>
      </c>
      <c r="P30" s="55">
        <f>P24</f>
        <v>0</v>
      </c>
      <c r="Q30" s="140">
        <f t="shared" ref="Q30:Q50" si="5">SUM(M30:P30)</f>
        <v>406</v>
      </c>
      <c r="R30" s="705"/>
      <c r="S30" s="706"/>
    </row>
    <row r="31" spans="2:19" ht="15" customHeight="1" x14ac:dyDescent="0.2">
      <c r="B31" s="692" t="s">
        <v>410</v>
      </c>
      <c r="C31" s="180" t="s">
        <v>398</v>
      </c>
      <c r="D31" s="54">
        <v>227</v>
      </c>
      <c r="E31" s="54">
        <v>163</v>
      </c>
      <c r="F31" s="54">
        <v>11</v>
      </c>
      <c r="G31" s="181">
        <f t="shared" si="0"/>
        <v>401</v>
      </c>
      <c r="H31" s="695"/>
      <c r="I31" s="696"/>
      <c r="K31" s="714"/>
      <c r="L31" s="141" t="s">
        <v>403</v>
      </c>
      <c r="M31" s="56">
        <v>1</v>
      </c>
      <c r="N31" s="56">
        <f>N25-N28</f>
        <v>0</v>
      </c>
      <c r="O31" s="56">
        <f>O25-O28</f>
        <v>0</v>
      </c>
      <c r="P31" s="56">
        <v>0</v>
      </c>
      <c r="Q31" s="56">
        <f t="shared" si="5"/>
        <v>1</v>
      </c>
      <c r="R31" s="716"/>
      <c r="S31" s="717"/>
    </row>
    <row r="32" spans="2:19" x14ac:dyDescent="0.2">
      <c r="B32" s="693"/>
      <c r="C32" s="182" t="s">
        <v>403</v>
      </c>
      <c r="D32" s="56">
        <v>89</v>
      </c>
      <c r="E32" s="56">
        <v>64</v>
      </c>
      <c r="F32" s="56">
        <v>4</v>
      </c>
      <c r="G32" s="56">
        <f t="shared" si="0"/>
        <v>157</v>
      </c>
      <c r="H32" s="705"/>
      <c r="I32" s="706"/>
      <c r="K32" s="715"/>
      <c r="L32" s="143">
        <v>0.6</v>
      </c>
      <c r="M32" s="56">
        <f>M26-M29</f>
        <v>0</v>
      </c>
      <c r="N32" s="56">
        <f>N26-N29</f>
        <v>0</v>
      </c>
      <c r="O32" s="56">
        <f>O26-O29</f>
        <v>0</v>
      </c>
      <c r="P32" s="56">
        <v>0</v>
      </c>
      <c r="Q32" s="56">
        <f t="shared" si="5"/>
        <v>0</v>
      </c>
      <c r="R32" s="705"/>
      <c r="S32" s="706"/>
    </row>
    <row r="33" spans="2:19" ht="15.75" customHeight="1" thickBot="1" x14ac:dyDescent="0.25">
      <c r="B33" s="694"/>
      <c r="C33" s="183">
        <v>0.6</v>
      </c>
      <c r="D33" s="56">
        <v>134</v>
      </c>
      <c r="E33" s="56">
        <v>95</v>
      </c>
      <c r="F33" s="56">
        <v>7</v>
      </c>
      <c r="G33" s="56">
        <f t="shared" si="0"/>
        <v>236</v>
      </c>
      <c r="H33" s="705"/>
      <c r="I33" s="706"/>
      <c r="K33" s="713" t="s">
        <v>411</v>
      </c>
      <c r="L33" s="139" t="s">
        <v>398</v>
      </c>
      <c r="M33" s="55">
        <f>M12</f>
        <v>227</v>
      </c>
      <c r="N33" s="55">
        <f>N12</f>
        <v>163</v>
      </c>
      <c r="O33" s="55">
        <f>O12</f>
        <v>11</v>
      </c>
      <c r="P33" s="55">
        <f>P12</f>
        <v>0</v>
      </c>
      <c r="Q33" s="140">
        <f t="shared" si="5"/>
        <v>401</v>
      </c>
      <c r="R33" s="718"/>
      <c r="S33" s="719"/>
    </row>
    <row r="34" spans="2:19" ht="15" customHeight="1" x14ac:dyDescent="0.2">
      <c r="B34" s="692" t="s">
        <v>864</v>
      </c>
      <c r="C34" s="180" t="s">
        <v>398</v>
      </c>
      <c r="D34" s="54">
        <v>227</v>
      </c>
      <c r="E34" s="54">
        <v>163</v>
      </c>
      <c r="F34" s="54">
        <v>11</v>
      </c>
      <c r="G34" s="181">
        <f t="shared" si="0"/>
        <v>401</v>
      </c>
      <c r="H34" s="705"/>
      <c r="I34" s="706"/>
      <c r="K34" s="714"/>
      <c r="L34" s="141" t="s">
        <v>403</v>
      </c>
      <c r="M34" s="56">
        <v>1</v>
      </c>
      <c r="N34" s="56">
        <v>0</v>
      </c>
      <c r="O34" s="56">
        <f>O19-O28</f>
        <v>0</v>
      </c>
      <c r="P34" s="56">
        <v>0</v>
      </c>
      <c r="Q34" s="56">
        <f t="shared" si="5"/>
        <v>1</v>
      </c>
      <c r="R34" s="705"/>
      <c r="S34" s="706"/>
    </row>
    <row r="35" spans="2:19" x14ac:dyDescent="0.2">
      <c r="B35" s="693"/>
      <c r="C35" s="182" t="s">
        <v>403</v>
      </c>
      <c r="D35" s="56">
        <v>88</v>
      </c>
      <c r="E35" s="56">
        <v>61</v>
      </c>
      <c r="F35" s="56">
        <v>4</v>
      </c>
      <c r="G35" s="56">
        <f t="shared" si="0"/>
        <v>153</v>
      </c>
      <c r="H35" s="705"/>
      <c r="I35" s="706"/>
      <c r="K35" s="715"/>
      <c r="L35" s="143">
        <v>0.6</v>
      </c>
      <c r="M35" s="56">
        <v>0</v>
      </c>
      <c r="N35" s="56">
        <v>0</v>
      </c>
      <c r="O35" s="56">
        <f>O20-O29</f>
        <v>0</v>
      </c>
      <c r="P35" s="56">
        <v>0</v>
      </c>
      <c r="Q35" s="56">
        <f>SUM(M35:P35)</f>
        <v>0</v>
      </c>
      <c r="R35" s="705"/>
      <c r="S35" s="706"/>
    </row>
    <row r="36" spans="2:19" ht="17.25" customHeight="1" thickBot="1" x14ac:dyDescent="0.25">
      <c r="B36" s="694"/>
      <c r="C36" s="183">
        <v>0.6</v>
      </c>
      <c r="D36" s="56">
        <v>132</v>
      </c>
      <c r="E36" s="56">
        <v>92</v>
      </c>
      <c r="F36" s="56">
        <v>6</v>
      </c>
      <c r="G36" s="56">
        <f t="shared" si="0"/>
        <v>230</v>
      </c>
      <c r="H36" s="705"/>
      <c r="I36" s="706"/>
      <c r="K36" s="713" t="s">
        <v>412</v>
      </c>
      <c r="L36" s="139" t="s">
        <v>398</v>
      </c>
      <c r="M36" s="55">
        <f>M37+M38</f>
        <v>220</v>
      </c>
      <c r="N36" s="55">
        <f>N37+N38</f>
        <v>127</v>
      </c>
      <c r="O36" s="55">
        <f>O37+O38</f>
        <v>4</v>
      </c>
      <c r="P36" s="55">
        <v>0</v>
      </c>
      <c r="Q36" s="140">
        <f t="shared" si="5"/>
        <v>351</v>
      </c>
      <c r="R36" s="716" t="s">
        <v>430</v>
      </c>
      <c r="S36" s="717"/>
    </row>
    <row r="37" spans="2:19" ht="13.5" customHeight="1" x14ac:dyDescent="0.2">
      <c r="B37" s="692" t="s">
        <v>413</v>
      </c>
      <c r="C37" s="180" t="s">
        <v>398</v>
      </c>
      <c r="D37" s="54">
        <v>227</v>
      </c>
      <c r="E37" s="54">
        <v>163</v>
      </c>
      <c r="F37" s="54">
        <v>11</v>
      </c>
      <c r="G37" s="181">
        <f t="shared" si="0"/>
        <v>401</v>
      </c>
      <c r="H37" s="705"/>
      <c r="I37" s="706"/>
      <c r="K37" s="714"/>
      <c r="L37" s="141" t="s">
        <v>403</v>
      </c>
      <c r="M37" s="56">
        <v>88</v>
      </c>
      <c r="N37" s="56">
        <v>51</v>
      </c>
      <c r="O37" s="56">
        <v>2</v>
      </c>
      <c r="P37" s="56">
        <v>1</v>
      </c>
      <c r="Q37" s="56">
        <f t="shared" si="5"/>
        <v>142</v>
      </c>
      <c r="R37" s="716"/>
      <c r="S37" s="717"/>
    </row>
    <row r="38" spans="2:19" x14ac:dyDescent="0.2">
      <c r="B38" s="693"/>
      <c r="C38" s="182" t="s">
        <v>403</v>
      </c>
      <c r="D38" s="56">
        <v>1</v>
      </c>
      <c r="E38" s="56">
        <v>2</v>
      </c>
      <c r="F38" s="56">
        <v>0</v>
      </c>
      <c r="G38" s="56">
        <f t="shared" si="0"/>
        <v>3</v>
      </c>
      <c r="H38" s="705"/>
      <c r="I38" s="706"/>
      <c r="K38" s="715"/>
      <c r="L38" s="143">
        <v>0.6</v>
      </c>
      <c r="M38" s="56">
        <v>132</v>
      </c>
      <c r="N38" s="56">
        <v>76</v>
      </c>
      <c r="O38" s="56">
        <v>2</v>
      </c>
      <c r="P38" s="56">
        <v>2</v>
      </c>
      <c r="Q38" s="56">
        <f t="shared" si="5"/>
        <v>212</v>
      </c>
      <c r="R38" s="716"/>
      <c r="S38" s="717"/>
    </row>
    <row r="39" spans="2:19" ht="14.25" customHeight="1" thickBot="1" x14ac:dyDescent="0.25">
      <c r="B39" s="694"/>
      <c r="C39" s="183">
        <v>0.6</v>
      </c>
      <c r="D39" s="56">
        <v>2</v>
      </c>
      <c r="E39" s="56">
        <v>4</v>
      </c>
      <c r="F39" s="56">
        <v>1</v>
      </c>
      <c r="G39" s="56">
        <f t="shared" si="0"/>
        <v>7</v>
      </c>
      <c r="H39" s="705"/>
      <c r="I39" s="706"/>
      <c r="K39" s="713" t="s">
        <v>414</v>
      </c>
      <c r="L39" s="139" t="s">
        <v>398</v>
      </c>
      <c r="M39" s="55">
        <f>+M40+M41</f>
        <v>164</v>
      </c>
      <c r="N39" s="55">
        <f>N40+N41</f>
        <v>66</v>
      </c>
      <c r="O39" s="55">
        <f>O40+O41</f>
        <v>0.8</v>
      </c>
      <c r="P39" s="55">
        <v>0</v>
      </c>
      <c r="Q39" s="140">
        <f t="shared" si="5"/>
        <v>230.8</v>
      </c>
      <c r="R39" s="716" t="s">
        <v>430</v>
      </c>
      <c r="S39" s="717"/>
    </row>
    <row r="40" spans="2:19" ht="13.5" customHeight="1" x14ac:dyDescent="0.2">
      <c r="B40" s="692" t="s">
        <v>865</v>
      </c>
      <c r="C40" s="180" t="s">
        <v>398</v>
      </c>
      <c r="D40" s="54">
        <v>227</v>
      </c>
      <c r="E40" s="54">
        <v>163</v>
      </c>
      <c r="F40" s="54">
        <v>11</v>
      </c>
      <c r="G40" s="181">
        <f t="shared" si="0"/>
        <v>401</v>
      </c>
      <c r="H40" s="705"/>
      <c r="I40" s="706"/>
      <c r="K40" s="714"/>
      <c r="L40" s="141" t="s">
        <v>403</v>
      </c>
      <c r="M40" s="56">
        <v>66</v>
      </c>
      <c r="N40" s="56">
        <v>26</v>
      </c>
      <c r="O40" s="56">
        <v>0.4</v>
      </c>
      <c r="P40" s="56">
        <v>0</v>
      </c>
      <c r="Q40" s="56">
        <f t="shared" si="5"/>
        <v>92.4</v>
      </c>
      <c r="R40" s="716"/>
      <c r="S40" s="717"/>
    </row>
    <row r="41" spans="2:19" x14ac:dyDescent="0.2">
      <c r="B41" s="693"/>
      <c r="C41" s="182" t="s">
        <v>403</v>
      </c>
      <c r="D41" s="56">
        <v>2</v>
      </c>
      <c r="E41" s="56">
        <v>2</v>
      </c>
      <c r="F41" s="56">
        <v>0</v>
      </c>
      <c r="G41" s="56">
        <v>0</v>
      </c>
      <c r="H41" s="705" t="s">
        <v>416</v>
      </c>
      <c r="I41" s="706"/>
      <c r="K41" s="715"/>
      <c r="L41" s="145">
        <v>0.6</v>
      </c>
      <c r="M41" s="56">
        <v>98</v>
      </c>
      <c r="N41" s="58">
        <v>40</v>
      </c>
      <c r="O41" s="58">
        <v>0.4</v>
      </c>
      <c r="P41" s="58">
        <v>0</v>
      </c>
      <c r="Q41" s="58">
        <f t="shared" si="5"/>
        <v>138.4</v>
      </c>
      <c r="R41" s="716"/>
      <c r="S41" s="717"/>
    </row>
    <row r="42" spans="2:19" ht="17.25" customHeight="1" thickBot="1" x14ac:dyDescent="0.25">
      <c r="B42" s="720"/>
      <c r="C42" s="185">
        <v>0.6</v>
      </c>
      <c r="D42" s="57">
        <v>4</v>
      </c>
      <c r="E42" s="57">
        <v>3</v>
      </c>
      <c r="F42" s="57">
        <v>0</v>
      </c>
      <c r="G42" s="57">
        <f t="shared" ref="G42" si="6">+D42+E42+F42</f>
        <v>7</v>
      </c>
      <c r="H42" s="707"/>
      <c r="I42" s="708"/>
      <c r="K42" s="713" t="s">
        <v>415</v>
      </c>
      <c r="L42" s="139" t="s">
        <v>398</v>
      </c>
      <c r="M42" s="55">
        <f>+M43+M44</f>
        <v>76</v>
      </c>
      <c r="N42" s="55">
        <f>N43+N44</f>
        <v>47</v>
      </c>
      <c r="O42" s="55">
        <f>O43+O44</f>
        <v>4</v>
      </c>
      <c r="P42" s="55">
        <v>0</v>
      </c>
      <c r="Q42" s="140">
        <f t="shared" si="5"/>
        <v>127</v>
      </c>
      <c r="R42" s="716" t="s">
        <v>430</v>
      </c>
      <c r="S42" s="717"/>
    </row>
    <row r="43" spans="2:19" ht="15" customHeight="1" x14ac:dyDescent="0.2">
      <c r="B43" s="53"/>
      <c r="K43" s="714"/>
      <c r="L43" s="141" t="s">
        <v>403</v>
      </c>
      <c r="M43" s="56">
        <v>30</v>
      </c>
      <c r="N43" s="56">
        <v>19</v>
      </c>
      <c r="O43" s="56">
        <v>2</v>
      </c>
      <c r="P43" s="56">
        <v>0</v>
      </c>
      <c r="Q43" s="56">
        <f t="shared" si="5"/>
        <v>51</v>
      </c>
      <c r="R43" s="716"/>
      <c r="S43" s="717"/>
    </row>
    <row r="44" spans="2:19" ht="15.75" customHeight="1" x14ac:dyDescent="0.2">
      <c r="B44" s="53"/>
      <c r="K44" s="715"/>
      <c r="L44" s="145">
        <v>0.6</v>
      </c>
      <c r="M44" s="58">
        <v>46</v>
      </c>
      <c r="N44" s="58">
        <v>28</v>
      </c>
      <c r="O44" s="58">
        <v>2</v>
      </c>
      <c r="P44" s="58">
        <v>0</v>
      </c>
      <c r="Q44" s="58">
        <f t="shared" si="5"/>
        <v>76</v>
      </c>
      <c r="R44" s="716"/>
      <c r="S44" s="717"/>
    </row>
    <row r="45" spans="2:19" ht="27" customHeight="1" x14ac:dyDescent="0.2">
      <c r="B45" s="722" t="s">
        <v>866</v>
      </c>
      <c r="C45" s="722"/>
      <c r="D45" s="722"/>
      <c r="E45" s="722"/>
      <c r="F45" s="722"/>
      <c r="G45" s="722"/>
      <c r="H45" s="722"/>
      <c r="I45" s="722"/>
      <c r="K45" s="713" t="s">
        <v>417</v>
      </c>
      <c r="L45" s="139" t="s">
        <v>398</v>
      </c>
      <c r="M45" s="55">
        <f>+M46+M47</f>
        <v>89</v>
      </c>
      <c r="N45" s="55">
        <f>N46+N47</f>
        <v>23</v>
      </c>
      <c r="O45" s="55">
        <f>O46+O47</f>
        <v>3.2</v>
      </c>
      <c r="P45" s="55">
        <v>0</v>
      </c>
      <c r="Q45" s="140">
        <f t="shared" si="5"/>
        <v>115.2</v>
      </c>
      <c r="R45" s="716" t="s">
        <v>430</v>
      </c>
      <c r="S45" s="717"/>
    </row>
    <row r="46" spans="2:19" x14ac:dyDescent="0.2">
      <c r="B46" s="53"/>
      <c r="K46" s="714"/>
      <c r="L46" s="141" t="s">
        <v>403</v>
      </c>
      <c r="M46" s="56">
        <v>36</v>
      </c>
      <c r="N46" s="56">
        <v>9</v>
      </c>
      <c r="O46" s="56">
        <v>1.2</v>
      </c>
      <c r="P46" s="56">
        <v>1</v>
      </c>
      <c r="Q46" s="56">
        <f t="shared" si="5"/>
        <v>47.2</v>
      </c>
      <c r="R46" s="716"/>
      <c r="S46" s="717"/>
    </row>
    <row r="47" spans="2:19" x14ac:dyDescent="0.2">
      <c r="B47" s="53"/>
      <c r="K47" s="715"/>
      <c r="L47" s="145">
        <v>0.6</v>
      </c>
      <c r="M47" s="58">
        <v>53</v>
      </c>
      <c r="N47" s="58">
        <v>14</v>
      </c>
      <c r="O47" s="58">
        <v>2</v>
      </c>
      <c r="P47" s="58">
        <v>2</v>
      </c>
      <c r="Q47" s="58">
        <f t="shared" si="5"/>
        <v>71</v>
      </c>
      <c r="R47" s="716"/>
      <c r="S47" s="717"/>
    </row>
    <row r="48" spans="2:19" ht="24.75" customHeight="1" x14ac:dyDescent="0.2">
      <c r="B48" s="53"/>
      <c r="K48" s="713" t="s">
        <v>723</v>
      </c>
      <c r="L48" s="139" t="s">
        <v>398</v>
      </c>
      <c r="M48" s="55">
        <f>+M49+M50</f>
        <v>226</v>
      </c>
      <c r="N48" s="55">
        <f>N49+N50</f>
        <v>97</v>
      </c>
      <c r="O48" s="55">
        <f>O49+O50</f>
        <v>12</v>
      </c>
      <c r="P48" s="55">
        <f>P12</f>
        <v>0</v>
      </c>
      <c r="Q48" s="140">
        <f t="shared" si="5"/>
        <v>335</v>
      </c>
      <c r="R48" s="716" t="s">
        <v>430</v>
      </c>
      <c r="S48" s="717"/>
    </row>
    <row r="49" spans="2:19" ht="45.75" customHeight="1" x14ac:dyDescent="0.2">
      <c r="B49" s="53"/>
      <c r="K49" s="714"/>
      <c r="L49" s="141" t="s">
        <v>403</v>
      </c>
      <c r="M49" s="56">
        <v>90</v>
      </c>
      <c r="N49" s="56">
        <v>39</v>
      </c>
      <c r="O49" s="56">
        <v>5</v>
      </c>
      <c r="P49" s="56">
        <v>0</v>
      </c>
      <c r="Q49" s="56">
        <f t="shared" si="5"/>
        <v>134</v>
      </c>
      <c r="R49" s="723"/>
      <c r="S49" s="724"/>
    </row>
    <row r="50" spans="2:19" x14ac:dyDescent="0.2">
      <c r="B50" s="53"/>
      <c r="K50" s="715"/>
      <c r="L50" s="145">
        <v>0.6</v>
      </c>
      <c r="M50" s="58">
        <v>136</v>
      </c>
      <c r="N50" s="58">
        <v>58</v>
      </c>
      <c r="O50" s="58">
        <v>7</v>
      </c>
      <c r="P50" s="58">
        <v>0</v>
      </c>
      <c r="Q50" s="58">
        <f t="shared" si="5"/>
        <v>201</v>
      </c>
      <c r="R50" s="716"/>
      <c r="S50" s="717"/>
    </row>
    <row r="51" spans="2:19" ht="27" customHeight="1" x14ac:dyDescent="0.2">
      <c r="B51" s="53"/>
      <c r="K51" s="713" t="s">
        <v>418</v>
      </c>
      <c r="L51" s="139" t="s">
        <v>398</v>
      </c>
      <c r="M51" s="55">
        <f>+M52+M53</f>
        <v>329</v>
      </c>
      <c r="N51" s="55">
        <f>N52+N53</f>
        <v>136</v>
      </c>
      <c r="O51" s="55">
        <f>O52+O53</f>
        <v>4</v>
      </c>
      <c r="P51" s="55">
        <f>P39+P42+P45</f>
        <v>0</v>
      </c>
      <c r="Q51" s="140">
        <f t="shared" ref="Q51:Q56" si="7">SUM(M51:P51)</f>
        <v>469</v>
      </c>
      <c r="R51" s="716" t="s">
        <v>430</v>
      </c>
      <c r="S51" s="717"/>
    </row>
    <row r="52" spans="2:19" x14ac:dyDescent="0.2">
      <c r="B52" s="53"/>
      <c r="K52" s="714"/>
      <c r="L52" s="141" t="s">
        <v>403</v>
      </c>
      <c r="M52" s="56">
        <v>131</v>
      </c>
      <c r="N52" s="56">
        <v>54</v>
      </c>
      <c r="O52" s="56">
        <v>2</v>
      </c>
      <c r="P52" s="56">
        <v>2</v>
      </c>
      <c r="Q52" s="56">
        <f t="shared" si="7"/>
        <v>189</v>
      </c>
      <c r="R52" s="716"/>
      <c r="S52" s="717"/>
    </row>
    <row r="53" spans="2:19" x14ac:dyDescent="0.2">
      <c r="B53" s="53"/>
      <c r="K53" s="715"/>
      <c r="L53" s="145">
        <v>0.6</v>
      </c>
      <c r="M53" s="58">
        <v>198</v>
      </c>
      <c r="N53" s="58">
        <v>82</v>
      </c>
      <c r="O53" s="58">
        <v>2</v>
      </c>
      <c r="P53" s="58">
        <f>P41+P44+P47</f>
        <v>2</v>
      </c>
      <c r="Q53" s="58">
        <f t="shared" si="7"/>
        <v>284</v>
      </c>
      <c r="R53" s="716"/>
      <c r="S53" s="717"/>
    </row>
    <row r="54" spans="2:19" ht="21" customHeight="1" x14ac:dyDescent="0.2">
      <c r="B54" s="53"/>
      <c r="K54" s="713" t="s">
        <v>419</v>
      </c>
      <c r="L54" s="139" t="s">
        <v>398</v>
      </c>
      <c r="M54" s="55">
        <f>M39+M42+M45</f>
        <v>329</v>
      </c>
      <c r="N54" s="55">
        <f>N12</f>
        <v>163</v>
      </c>
      <c r="O54" s="55">
        <f>O12</f>
        <v>11</v>
      </c>
      <c r="P54" s="55">
        <f>P12</f>
        <v>0</v>
      </c>
      <c r="Q54" s="140">
        <f t="shared" si="7"/>
        <v>503</v>
      </c>
      <c r="R54" s="716" t="s">
        <v>430</v>
      </c>
      <c r="S54" s="717"/>
    </row>
    <row r="55" spans="2:19" ht="15.75" customHeight="1" x14ac:dyDescent="0.2">
      <c r="B55" s="53"/>
      <c r="K55" s="714"/>
      <c r="L55" s="141" t="s">
        <v>403</v>
      </c>
      <c r="M55" s="58">
        <v>0</v>
      </c>
      <c r="N55" s="56">
        <v>0</v>
      </c>
      <c r="O55" s="56">
        <v>0</v>
      </c>
      <c r="P55" s="56">
        <v>0</v>
      </c>
      <c r="Q55" s="56">
        <f t="shared" si="7"/>
        <v>0</v>
      </c>
      <c r="R55" s="705"/>
      <c r="S55" s="706"/>
    </row>
    <row r="56" spans="2:19" ht="13.5" thickBot="1" x14ac:dyDescent="0.25">
      <c r="B56" s="53"/>
      <c r="K56" s="721"/>
      <c r="L56" s="146">
        <v>0.6</v>
      </c>
      <c r="M56" s="57">
        <v>0</v>
      </c>
      <c r="N56" s="57">
        <v>0</v>
      </c>
      <c r="O56" s="57">
        <v>0</v>
      </c>
      <c r="P56" s="57">
        <v>0</v>
      </c>
      <c r="Q56" s="57">
        <f t="shared" si="7"/>
        <v>0</v>
      </c>
      <c r="R56" s="707"/>
      <c r="S56" s="708"/>
    </row>
    <row r="57" spans="2:19" ht="12.75" customHeight="1" x14ac:dyDescent="0.2">
      <c r="B57" s="53"/>
    </row>
    <row r="58" spans="2:19" x14ac:dyDescent="0.2">
      <c r="B58" s="53"/>
      <c r="K58" s="53" t="s">
        <v>733</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93"/>
  <sheetViews>
    <sheetView showGridLines="0" zoomScale="50" zoomScaleNormal="50" zoomScalePageLayoutView="95" workbookViewId="0">
      <pane xSplit="1" topLeftCell="B1" activePane="topRight" state="frozen"/>
      <selection pane="topRight" activeCell="R310" sqref="R310"/>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10"/>
      <c r="C1" s="311"/>
      <c r="D1" s="311"/>
      <c r="E1" s="311"/>
      <c r="F1" s="311"/>
      <c r="G1" s="311"/>
      <c r="H1" s="311"/>
      <c r="I1" s="311"/>
      <c r="J1" s="311"/>
      <c r="K1" s="311"/>
      <c r="L1" s="311"/>
      <c r="M1" s="311"/>
      <c r="N1" s="311"/>
      <c r="O1" s="311"/>
      <c r="P1" s="311"/>
      <c r="Q1" s="311"/>
      <c r="R1" s="311"/>
      <c r="S1" s="311"/>
      <c r="T1" s="311"/>
      <c r="U1" s="312"/>
    </row>
    <row r="2" spans="1:21" ht="25.5" customHeight="1" x14ac:dyDescent="0.2">
      <c r="B2" s="725" t="s">
        <v>136</v>
      </c>
      <c r="C2" s="726"/>
      <c r="D2" s="726"/>
      <c r="E2" s="726"/>
      <c r="F2" s="726"/>
      <c r="G2" s="726"/>
      <c r="H2" s="726"/>
      <c r="I2" s="726"/>
      <c r="J2" s="726"/>
      <c r="K2" s="726"/>
      <c r="L2" s="726"/>
      <c r="M2" s="726"/>
      <c r="N2" s="726"/>
      <c r="O2" s="726"/>
      <c r="P2" s="726"/>
      <c r="Q2" s="726"/>
      <c r="R2" s="726"/>
      <c r="S2" s="726"/>
      <c r="T2" s="726"/>
      <c r="U2" s="727"/>
    </row>
    <row r="3" spans="1:21" ht="21.75" customHeight="1" x14ac:dyDescent="0.2">
      <c r="A3" s="1" t="s">
        <v>710</v>
      </c>
      <c r="B3" s="728" t="s">
        <v>137</v>
      </c>
      <c r="C3" s="729"/>
      <c r="D3" s="729"/>
      <c r="E3" s="729"/>
      <c r="F3" s="729"/>
      <c r="G3" s="729"/>
      <c r="H3" s="729"/>
      <c r="I3" s="729"/>
      <c r="J3" s="729"/>
      <c r="K3" s="729"/>
      <c r="L3" s="729"/>
      <c r="M3" s="729"/>
      <c r="N3" s="729"/>
      <c r="O3" s="729"/>
      <c r="P3" s="729"/>
      <c r="Q3" s="729"/>
      <c r="R3" s="729"/>
      <c r="S3" s="729"/>
      <c r="T3" s="729"/>
      <c r="U3" s="730"/>
    </row>
    <row r="4" spans="1:21" ht="21" customHeight="1" x14ac:dyDescent="0.2">
      <c r="B4" s="731" t="s">
        <v>138</v>
      </c>
      <c r="C4" s="731"/>
      <c r="D4" s="732" t="s">
        <v>139</v>
      </c>
      <c r="E4" s="732"/>
      <c r="F4" s="733" t="s">
        <v>140</v>
      </c>
      <c r="G4" s="735" t="s">
        <v>141</v>
      </c>
      <c r="H4" s="735"/>
      <c r="I4" s="735"/>
      <c r="J4" s="735"/>
      <c r="K4" s="735"/>
      <c r="L4" s="736"/>
      <c r="M4" s="737"/>
      <c r="N4" s="736" t="s">
        <v>142</v>
      </c>
      <c r="O4" s="738"/>
      <c r="P4" s="738"/>
      <c r="Q4" s="738"/>
      <c r="R4" s="737"/>
      <c r="S4" s="739" t="s">
        <v>99</v>
      </c>
      <c r="T4" s="740"/>
      <c r="U4" s="741"/>
    </row>
    <row r="5" spans="1:21" ht="47.25" customHeight="1" x14ac:dyDescent="0.2">
      <c r="B5" s="731"/>
      <c r="C5" s="731"/>
      <c r="D5" s="732"/>
      <c r="E5" s="732"/>
      <c r="F5" s="734"/>
      <c r="G5" s="751" t="s">
        <v>143</v>
      </c>
      <c r="H5" s="732"/>
      <c r="I5" s="732"/>
      <c r="J5" s="751" t="s">
        <v>144</v>
      </c>
      <c r="K5" s="751"/>
      <c r="L5" s="751" t="s">
        <v>145</v>
      </c>
      <c r="M5" s="751"/>
      <c r="N5" s="203" t="s">
        <v>146</v>
      </c>
      <c r="O5" s="203" t="s">
        <v>147</v>
      </c>
      <c r="P5" s="29" t="s">
        <v>148</v>
      </c>
      <c r="Q5" s="752" t="s">
        <v>149</v>
      </c>
      <c r="R5" s="753"/>
      <c r="S5" s="742"/>
      <c r="T5" s="743"/>
      <c r="U5" s="744"/>
    </row>
    <row r="6" spans="1:21" ht="39.75" customHeight="1" x14ac:dyDescent="0.25">
      <c r="B6" s="232" t="s">
        <v>150</v>
      </c>
      <c r="C6" s="234"/>
      <c r="D6" s="745" t="s">
        <v>151</v>
      </c>
      <c r="E6" s="746"/>
      <c r="F6" s="79" t="s">
        <v>152</v>
      </c>
      <c r="G6" s="747"/>
      <c r="H6" s="747"/>
      <c r="I6" s="747"/>
      <c r="J6" s="448" t="s">
        <v>153</v>
      </c>
      <c r="K6" s="448"/>
      <c r="L6" s="754"/>
      <c r="M6" s="754"/>
      <c r="N6" s="109">
        <v>5268448465</v>
      </c>
      <c r="O6" s="30"/>
      <c r="P6" s="31"/>
      <c r="Q6" s="749">
        <v>0</v>
      </c>
      <c r="R6" s="750">
        <v>0</v>
      </c>
      <c r="S6" s="214"/>
      <c r="T6" s="215"/>
      <c r="U6" s="216"/>
    </row>
    <row r="7" spans="1:21" ht="39.75" customHeight="1" x14ac:dyDescent="0.25">
      <c r="B7" s="232" t="s">
        <v>154</v>
      </c>
      <c r="C7" s="234"/>
      <c r="D7" s="745" t="s">
        <v>151</v>
      </c>
      <c r="E7" s="746"/>
      <c r="F7" s="79" t="s">
        <v>152</v>
      </c>
      <c r="G7" s="747"/>
      <c r="H7" s="747"/>
      <c r="I7" s="747"/>
      <c r="J7" s="748" t="s">
        <v>155</v>
      </c>
      <c r="K7" s="748"/>
      <c r="L7" s="748"/>
      <c r="M7" s="748"/>
      <c r="N7" s="32">
        <v>20324681095</v>
      </c>
      <c r="O7" s="30"/>
      <c r="P7" s="31"/>
      <c r="Q7" s="749">
        <v>0</v>
      </c>
      <c r="R7" s="750">
        <v>0</v>
      </c>
      <c r="S7" s="214"/>
      <c r="T7" s="215"/>
      <c r="U7" s="216"/>
    </row>
    <row r="8" spans="1:21" ht="39.75" customHeight="1" x14ac:dyDescent="0.25">
      <c r="B8" s="232" t="s">
        <v>156</v>
      </c>
      <c r="C8" s="234"/>
      <c r="D8" s="745" t="s">
        <v>151</v>
      </c>
      <c r="E8" s="746"/>
      <c r="F8" s="79" t="s">
        <v>152</v>
      </c>
      <c r="G8" s="747"/>
      <c r="H8" s="747"/>
      <c r="I8" s="747"/>
      <c r="J8" s="748" t="s">
        <v>157</v>
      </c>
      <c r="K8" s="748"/>
      <c r="L8" s="748"/>
      <c r="M8" s="748"/>
      <c r="N8" s="32">
        <v>26799206349</v>
      </c>
      <c r="O8" s="30"/>
      <c r="P8" s="31"/>
      <c r="Q8" s="749">
        <v>0</v>
      </c>
      <c r="R8" s="750">
        <v>0</v>
      </c>
      <c r="S8" s="214"/>
      <c r="T8" s="215"/>
      <c r="U8" s="216"/>
    </row>
    <row r="9" spans="1:21" ht="131.25" customHeight="1" x14ac:dyDescent="0.25">
      <c r="B9" s="232" t="s">
        <v>158</v>
      </c>
      <c r="C9" s="234"/>
      <c r="D9" s="745" t="s">
        <v>151</v>
      </c>
      <c r="E9" s="746"/>
      <c r="F9" s="79" t="s">
        <v>152</v>
      </c>
      <c r="G9" s="747"/>
      <c r="H9" s="747"/>
      <c r="I9" s="747"/>
      <c r="J9" s="748" t="s">
        <v>159</v>
      </c>
      <c r="K9" s="748"/>
      <c r="L9" s="748"/>
      <c r="M9" s="748"/>
      <c r="N9" s="33">
        <v>62112039495.099998</v>
      </c>
      <c r="O9" s="213"/>
      <c r="P9" s="34"/>
      <c r="Q9" s="749">
        <v>0</v>
      </c>
      <c r="R9" s="750">
        <v>0</v>
      </c>
      <c r="S9" s="755" t="s">
        <v>502</v>
      </c>
      <c r="T9" s="756"/>
      <c r="U9" s="757"/>
    </row>
    <row r="10" spans="1:21" ht="48.75" customHeight="1" x14ac:dyDescent="0.25">
      <c r="B10" s="232" t="s">
        <v>160</v>
      </c>
      <c r="C10" s="234"/>
      <c r="D10" s="745" t="s">
        <v>151</v>
      </c>
      <c r="E10" s="746"/>
      <c r="F10" s="79" t="s">
        <v>152</v>
      </c>
      <c r="G10" s="747"/>
      <c r="H10" s="747"/>
      <c r="I10" s="747"/>
      <c r="J10" s="748" t="s">
        <v>161</v>
      </c>
      <c r="K10" s="748"/>
      <c r="L10" s="748"/>
      <c r="M10" s="748"/>
      <c r="N10" s="33">
        <v>48547865289.099998</v>
      </c>
      <c r="O10" s="213"/>
      <c r="P10" s="34"/>
      <c r="Q10" s="749">
        <v>0</v>
      </c>
      <c r="R10" s="750">
        <v>0</v>
      </c>
      <c r="S10" s="758"/>
      <c r="T10" s="759"/>
      <c r="U10" s="760"/>
    </row>
    <row r="11" spans="1:21" ht="39.75" customHeight="1" x14ac:dyDescent="0.25">
      <c r="B11" s="232" t="s">
        <v>162</v>
      </c>
      <c r="C11" s="234"/>
      <c r="D11" s="745" t="s">
        <v>151</v>
      </c>
      <c r="E11" s="746"/>
      <c r="F11" s="79" t="s">
        <v>152</v>
      </c>
      <c r="G11" s="747"/>
      <c r="H11" s="747"/>
      <c r="I11" s="747"/>
      <c r="J11" s="748" t="s">
        <v>163</v>
      </c>
      <c r="K11" s="748"/>
      <c r="L11" s="748"/>
      <c r="M11" s="748"/>
      <c r="N11" s="33">
        <v>49940241269.099998</v>
      </c>
      <c r="O11" s="213"/>
      <c r="P11" s="34"/>
      <c r="Q11" s="749">
        <v>0</v>
      </c>
      <c r="R11" s="750">
        <v>0</v>
      </c>
      <c r="S11" s="214"/>
      <c r="T11" s="215"/>
      <c r="U11" s="216"/>
    </row>
    <row r="12" spans="1:21" ht="39.75" customHeight="1" x14ac:dyDescent="0.25">
      <c r="B12" s="232" t="s">
        <v>164</v>
      </c>
      <c r="C12" s="234"/>
      <c r="D12" s="745" t="s">
        <v>151</v>
      </c>
      <c r="E12" s="746"/>
      <c r="F12" s="79" t="s">
        <v>152</v>
      </c>
      <c r="G12" s="747"/>
      <c r="H12" s="747"/>
      <c r="I12" s="747"/>
      <c r="J12" s="748" t="s">
        <v>165</v>
      </c>
      <c r="K12" s="748"/>
      <c r="L12" s="748"/>
      <c r="M12" s="748"/>
      <c r="N12" s="33">
        <v>42430490883.199997</v>
      </c>
      <c r="O12" s="213"/>
      <c r="P12" s="34"/>
      <c r="Q12" s="749">
        <v>0</v>
      </c>
      <c r="R12" s="750">
        <v>0</v>
      </c>
      <c r="S12" s="214"/>
      <c r="T12" s="215"/>
      <c r="U12" s="216"/>
    </row>
    <row r="13" spans="1:21" ht="39.75" customHeight="1" x14ac:dyDescent="0.25">
      <c r="B13" s="232" t="s">
        <v>166</v>
      </c>
      <c r="C13" s="234"/>
      <c r="D13" s="745" t="s">
        <v>151</v>
      </c>
      <c r="E13" s="746"/>
      <c r="F13" s="79" t="s">
        <v>152</v>
      </c>
      <c r="G13" s="747"/>
      <c r="H13" s="747"/>
      <c r="I13" s="747"/>
      <c r="J13" s="748" t="s">
        <v>167</v>
      </c>
      <c r="K13" s="748"/>
      <c r="L13" s="748"/>
      <c r="M13" s="748"/>
      <c r="N13" s="33">
        <v>24948005269.599998</v>
      </c>
      <c r="O13" s="213"/>
      <c r="P13" s="35"/>
      <c r="Q13" s="749">
        <v>0</v>
      </c>
      <c r="R13" s="750">
        <v>0</v>
      </c>
      <c r="S13" s="214"/>
      <c r="T13" s="215"/>
      <c r="U13" s="216"/>
    </row>
    <row r="14" spans="1:21" ht="39.75" customHeight="1" x14ac:dyDescent="0.25">
      <c r="B14" s="765"/>
      <c r="C14" s="766"/>
      <c r="D14" s="767"/>
      <c r="E14" s="768"/>
      <c r="F14" s="36"/>
      <c r="G14" s="769"/>
      <c r="H14" s="769"/>
      <c r="I14" s="769"/>
      <c r="J14" s="770"/>
      <c r="K14" s="770"/>
      <c r="L14" s="771"/>
      <c r="M14" s="771"/>
      <c r="N14" s="111">
        <f>SUM(N6:N13)</f>
        <v>280370978115.09998</v>
      </c>
      <c r="O14" s="37"/>
      <c r="P14" s="38"/>
      <c r="Q14" s="772">
        <v>0</v>
      </c>
      <c r="R14" s="773">
        <v>0</v>
      </c>
      <c r="S14" s="761"/>
      <c r="T14" s="761"/>
      <c r="U14" s="761"/>
    </row>
    <row r="15" spans="1:21" ht="39.75" customHeight="1" x14ac:dyDescent="0.2">
      <c r="B15" s="232"/>
      <c r="C15" s="234"/>
      <c r="D15" s="745" t="s">
        <v>151</v>
      </c>
      <c r="E15" s="746"/>
      <c r="F15" s="79" t="s">
        <v>152</v>
      </c>
      <c r="G15" s="762">
        <v>3111530718</v>
      </c>
      <c r="H15" s="762"/>
      <c r="I15" s="762"/>
      <c r="J15" s="448"/>
      <c r="K15" s="448"/>
      <c r="L15" s="748" t="s">
        <v>168</v>
      </c>
      <c r="M15" s="748"/>
      <c r="N15" s="109"/>
      <c r="O15" s="59">
        <f>123.78/111.82</f>
        <v>1.1069576104453587</v>
      </c>
      <c r="P15" s="39" t="s">
        <v>169</v>
      </c>
      <c r="Q15" s="763">
        <f t="shared" ref="Q15:Q78" si="0">+G15/O15</f>
        <v>2810885158.2384872</v>
      </c>
      <c r="R15" s="764"/>
      <c r="S15" s="235"/>
      <c r="T15" s="235"/>
      <c r="U15" s="235"/>
    </row>
    <row r="16" spans="1:21" ht="39.75" customHeight="1" x14ac:dyDescent="0.2">
      <c r="B16" s="232"/>
      <c r="C16" s="234"/>
      <c r="D16" s="745" t="s">
        <v>151</v>
      </c>
      <c r="E16" s="746"/>
      <c r="F16" s="79" t="s">
        <v>152</v>
      </c>
      <c r="G16" s="774">
        <v>5503863348.5</v>
      </c>
      <c r="H16" s="775"/>
      <c r="I16" s="776"/>
      <c r="J16" s="777"/>
      <c r="K16" s="777"/>
      <c r="L16" s="748" t="s">
        <v>170</v>
      </c>
      <c r="M16" s="748"/>
      <c r="N16" s="32"/>
      <c r="O16" s="59">
        <f>123.78/111.82</f>
        <v>1.1069576104453587</v>
      </c>
      <c r="P16" s="39" t="s">
        <v>169</v>
      </c>
      <c r="Q16" s="763">
        <f t="shared" si="0"/>
        <v>4972063335.1855707</v>
      </c>
      <c r="R16" s="764"/>
      <c r="S16" s="235"/>
      <c r="T16" s="235"/>
      <c r="U16" s="235"/>
    </row>
    <row r="17" spans="2:21" ht="39.75" customHeight="1" x14ac:dyDescent="0.2">
      <c r="B17" s="232"/>
      <c r="C17" s="234"/>
      <c r="D17" s="745" t="s">
        <v>151</v>
      </c>
      <c r="E17" s="746"/>
      <c r="F17" s="79" t="s">
        <v>152</v>
      </c>
      <c r="G17" s="774">
        <v>263457714</v>
      </c>
      <c r="H17" s="775"/>
      <c r="I17" s="776"/>
      <c r="J17" s="777"/>
      <c r="K17" s="777"/>
      <c r="L17" s="748" t="s">
        <v>171</v>
      </c>
      <c r="M17" s="748"/>
      <c r="N17" s="32"/>
      <c r="O17" s="59">
        <f>123.78/111.82</f>
        <v>1.1069576104453587</v>
      </c>
      <c r="P17" s="39" t="s">
        <v>169</v>
      </c>
      <c r="Q17" s="763">
        <f t="shared" si="0"/>
        <v>238001628.53029567</v>
      </c>
      <c r="R17" s="764"/>
      <c r="S17" s="235"/>
      <c r="T17" s="235"/>
      <c r="U17" s="235"/>
    </row>
    <row r="18" spans="2:21" ht="39.75" customHeight="1" x14ac:dyDescent="0.2">
      <c r="B18" s="232"/>
      <c r="C18" s="234"/>
      <c r="D18" s="745" t="s">
        <v>151</v>
      </c>
      <c r="E18" s="746"/>
      <c r="F18" s="79" t="s">
        <v>152</v>
      </c>
      <c r="G18" s="774">
        <v>1636965150</v>
      </c>
      <c r="H18" s="775"/>
      <c r="I18" s="776"/>
      <c r="J18" s="778"/>
      <c r="K18" s="748"/>
      <c r="L18" s="748" t="s">
        <v>172</v>
      </c>
      <c r="M18" s="748"/>
      <c r="N18" s="32"/>
      <c r="O18" s="59">
        <f>123.78/111.82</f>
        <v>1.1069576104453587</v>
      </c>
      <c r="P18" s="39" t="s">
        <v>169</v>
      </c>
      <c r="Q18" s="763">
        <f t="shared" si="0"/>
        <v>1478796599.3940861</v>
      </c>
      <c r="R18" s="764"/>
      <c r="S18" s="235"/>
      <c r="T18" s="235"/>
      <c r="U18" s="235"/>
    </row>
    <row r="19" spans="2:21" ht="33.75" customHeight="1" x14ac:dyDescent="0.2">
      <c r="B19" s="232"/>
      <c r="C19" s="234"/>
      <c r="D19" s="745" t="s">
        <v>151</v>
      </c>
      <c r="E19" s="746"/>
      <c r="F19" s="79" t="s">
        <v>152</v>
      </c>
      <c r="G19" s="774">
        <v>2728275250</v>
      </c>
      <c r="H19" s="775"/>
      <c r="I19" s="776"/>
      <c r="J19" s="777"/>
      <c r="K19" s="777"/>
      <c r="L19" s="748" t="s">
        <v>173</v>
      </c>
      <c r="M19" s="748"/>
      <c r="N19" s="32"/>
      <c r="O19" s="112">
        <f>124.62/111.82</f>
        <v>1.1144696834197818</v>
      </c>
      <c r="P19" s="40" t="s">
        <v>174</v>
      </c>
      <c r="Q19" s="763">
        <f t="shared" si="0"/>
        <v>2448047973.4793773</v>
      </c>
      <c r="R19" s="764"/>
      <c r="S19" s="235"/>
      <c r="T19" s="235"/>
      <c r="U19" s="235"/>
    </row>
    <row r="20" spans="2:21" ht="30" customHeight="1" x14ac:dyDescent="0.2">
      <c r="B20" s="232"/>
      <c r="C20" s="234"/>
      <c r="D20" s="745" t="s">
        <v>151</v>
      </c>
      <c r="E20" s="746"/>
      <c r="F20" s="79" t="s">
        <v>152</v>
      </c>
      <c r="G20" s="774">
        <v>621675000</v>
      </c>
      <c r="H20" s="775"/>
      <c r="I20" s="776"/>
      <c r="J20" s="779"/>
      <c r="K20" s="779"/>
      <c r="L20" s="748" t="s">
        <v>175</v>
      </c>
      <c r="M20" s="748"/>
      <c r="N20" s="32"/>
      <c r="O20" s="112">
        <f>125.37/111.82</f>
        <v>1.1211768914326596</v>
      </c>
      <c r="P20" s="40" t="s">
        <v>176</v>
      </c>
      <c r="Q20" s="763">
        <f t="shared" si="0"/>
        <v>554484314.42928934</v>
      </c>
      <c r="R20" s="764"/>
      <c r="S20" s="235"/>
      <c r="T20" s="235"/>
      <c r="U20" s="235"/>
    </row>
    <row r="21" spans="2:21" ht="30" customHeight="1" x14ac:dyDescent="0.2">
      <c r="B21" s="232"/>
      <c r="C21" s="234"/>
      <c r="D21" s="745" t="s">
        <v>151</v>
      </c>
      <c r="E21" s="746"/>
      <c r="F21" s="79" t="s">
        <v>152</v>
      </c>
      <c r="G21" s="774">
        <v>764295785</v>
      </c>
      <c r="H21" s="775"/>
      <c r="I21" s="776"/>
      <c r="J21" s="779"/>
      <c r="K21" s="779"/>
      <c r="L21" s="748" t="s">
        <v>177</v>
      </c>
      <c r="M21" s="748"/>
      <c r="N21" s="32"/>
      <c r="O21" s="112">
        <f>125.37/111.82</f>
        <v>1.1211768914326596</v>
      </c>
      <c r="P21" s="40" t="s">
        <v>176</v>
      </c>
      <c r="Q21" s="763">
        <f t="shared" si="0"/>
        <v>681690633.15545988</v>
      </c>
      <c r="R21" s="764"/>
      <c r="S21" s="235"/>
      <c r="T21" s="235"/>
      <c r="U21" s="235"/>
    </row>
    <row r="22" spans="2:21" ht="30" customHeight="1" x14ac:dyDescent="0.2">
      <c r="B22" s="232"/>
      <c r="C22" s="234"/>
      <c r="D22" s="745" t="s">
        <v>151</v>
      </c>
      <c r="E22" s="746"/>
      <c r="F22" s="79" t="s">
        <v>152</v>
      </c>
      <c r="G22" s="774">
        <v>872199750</v>
      </c>
      <c r="H22" s="775"/>
      <c r="I22" s="776"/>
      <c r="J22" s="779"/>
      <c r="K22" s="779"/>
      <c r="L22" s="748" t="s">
        <v>178</v>
      </c>
      <c r="M22" s="748"/>
      <c r="N22" s="32"/>
      <c r="O22" s="112">
        <f>125.37/111.82</f>
        <v>1.1211768914326596</v>
      </c>
      <c r="P22" s="40" t="s">
        <v>176</v>
      </c>
      <c r="Q22" s="763">
        <f t="shared" si="0"/>
        <v>777932328.66714525</v>
      </c>
      <c r="R22" s="764"/>
      <c r="S22" s="235"/>
      <c r="T22" s="235"/>
      <c r="U22" s="235"/>
    </row>
    <row r="23" spans="2:21" ht="30" customHeight="1" x14ac:dyDescent="0.2">
      <c r="B23" s="232"/>
      <c r="C23" s="234"/>
      <c r="D23" s="745" t="s">
        <v>151</v>
      </c>
      <c r="E23" s="746"/>
      <c r="F23" s="79" t="s">
        <v>152</v>
      </c>
      <c r="G23" s="774">
        <v>19781458</v>
      </c>
      <c r="H23" s="775"/>
      <c r="I23" s="776"/>
      <c r="J23" s="779"/>
      <c r="K23" s="779"/>
      <c r="L23" s="748" t="s">
        <v>178</v>
      </c>
      <c r="M23" s="748"/>
      <c r="N23" s="32"/>
      <c r="O23" s="112">
        <f>125.37/111.82</f>
        <v>1.1211768914326596</v>
      </c>
      <c r="P23" s="40" t="s">
        <v>176</v>
      </c>
      <c r="Q23" s="763">
        <f t="shared" si="0"/>
        <v>17643476.378399935</v>
      </c>
      <c r="R23" s="764"/>
      <c r="S23" s="235"/>
      <c r="T23" s="235"/>
      <c r="U23" s="235"/>
    </row>
    <row r="24" spans="2:21" ht="30" customHeight="1" x14ac:dyDescent="0.2">
      <c r="B24" s="232"/>
      <c r="C24" s="234"/>
      <c r="D24" s="745" t="s">
        <v>151</v>
      </c>
      <c r="E24" s="746"/>
      <c r="F24" s="79" t="s">
        <v>152</v>
      </c>
      <c r="G24" s="774">
        <v>686624625</v>
      </c>
      <c r="H24" s="775"/>
      <c r="I24" s="776"/>
      <c r="J24" s="780"/>
      <c r="K24" s="780"/>
      <c r="L24" s="748" t="s">
        <v>179</v>
      </c>
      <c r="M24" s="748"/>
      <c r="N24" s="32"/>
      <c r="O24" s="112">
        <f>125.37/111.82</f>
        <v>1.1211768914326596</v>
      </c>
      <c r="P24" s="40" t="s">
        <v>176</v>
      </c>
      <c r="Q24" s="763">
        <f t="shared" si="0"/>
        <v>612414178.57142854</v>
      </c>
      <c r="R24" s="764"/>
      <c r="S24" s="235"/>
      <c r="T24" s="235"/>
      <c r="U24" s="235"/>
    </row>
    <row r="25" spans="2:21" ht="30" customHeight="1" x14ac:dyDescent="0.2">
      <c r="B25" s="232"/>
      <c r="C25" s="234"/>
      <c r="D25" s="745" t="s">
        <v>151</v>
      </c>
      <c r="E25" s="746"/>
      <c r="F25" s="79" t="s">
        <v>152</v>
      </c>
      <c r="G25" s="774">
        <v>2047764587</v>
      </c>
      <c r="H25" s="775"/>
      <c r="I25" s="776"/>
      <c r="J25" s="748"/>
      <c r="K25" s="748"/>
      <c r="L25" s="754" t="s">
        <v>180</v>
      </c>
      <c r="M25" s="754"/>
      <c r="N25" s="32"/>
      <c r="O25" s="112">
        <f>126.15/111.82</f>
        <v>1.1281523877660526</v>
      </c>
      <c r="P25" s="40" t="s">
        <v>181</v>
      </c>
      <c r="Q25" s="763">
        <f t="shared" si="0"/>
        <v>1815148918.8929052</v>
      </c>
      <c r="R25" s="764"/>
      <c r="S25" s="235"/>
      <c r="T25" s="235"/>
      <c r="U25" s="235"/>
    </row>
    <row r="26" spans="2:21" ht="30" customHeight="1" x14ac:dyDescent="0.2">
      <c r="B26" s="232"/>
      <c r="C26" s="234"/>
      <c r="D26" s="745" t="s">
        <v>151</v>
      </c>
      <c r="E26" s="746"/>
      <c r="F26" s="79" t="s">
        <v>152</v>
      </c>
      <c r="G26" s="774">
        <v>3071646881</v>
      </c>
      <c r="H26" s="775"/>
      <c r="I26" s="776"/>
      <c r="J26" s="780"/>
      <c r="K26" s="780"/>
      <c r="L26" s="754" t="s">
        <v>182</v>
      </c>
      <c r="M26" s="754"/>
      <c r="N26" s="32"/>
      <c r="O26" s="112">
        <f>126.15/111.82</f>
        <v>1.1281523877660526</v>
      </c>
      <c r="P26" s="40" t="s">
        <v>181</v>
      </c>
      <c r="Q26" s="763">
        <f t="shared" si="0"/>
        <v>2722723378.7825603</v>
      </c>
      <c r="R26" s="764"/>
      <c r="S26" s="235"/>
      <c r="T26" s="235"/>
      <c r="U26" s="235"/>
    </row>
    <row r="27" spans="2:21" ht="30" customHeight="1" x14ac:dyDescent="0.2">
      <c r="B27" s="232"/>
      <c r="C27" s="234"/>
      <c r="D27" s="745" t="s">
        <v>151</v>
      </c>
      <c r="E27" s="746"/>
      <c r="F27" s="79" t="s">
        <v>152</v>
      </c>
      <c r="G27" s="774">
        <v>3071646881</v>
      </c>
      <c r="H27" s="775"/>
      <c r="I27" s="776"/>
      <c r="J27" s="778"/>
      <c r="K27" s="748"/>
      <c r="L27" s="754" t="s">
        <v>183</v>
      </c>
      <c r="M27" s="754"/>
      <c r="N27" s="32"/>
      <c r="O27" s="112">
        <f>127.78/111.82</f>
        <v>1.1427293865140404</v>
      </c>
      <c r="P27" s="40" t="s">
        <v>184</v>
      </c>
      <c r="Q27" s="763">
        <f t="shared" si="0"/>
        <v>2687991502.8441072</v>
      </c>
      <c r="R27" s="764"/>
      <c r="S27" s="780"/>
      <c r="T27" s="780"/>
      <c r="U27" s="780"/>
    </row>
    <row r="28" spans="2:21" ht="30" customHeight="1" x14ac:dyDescent="0.2">
      <c r="B28" s="232"/>
      <c r="C28" s="234"/>
      <c r="D28" s="745" t="s">
        <v>151</v>
      </c>
      <c r="E28" s="746"/>
      <c r="F28" s="79" t="s">
        <v>152</v>
      </c>
      <c r="G28" s="774">
        <v>1769000000</v>
      </c>
      <c r="H28" s="775"/>
      <c r="I28" s="776"/>
      <c r="J28" s="778"/>
      <c r="K28" s="748"/>
      <c r="L28" s="754" t="s">
        <v>185</v>
      </c>
      <c r="M28" s="754"/>
      <c r="N28" s="32"/>
      <c r="O28" s="112">
        <f>127.78/111.82</f>
        <v>1.1427293865140404</v>
      </c>
      <c r="P28" s="40" t="s">
        <v>184</v>
      </c>
      <c r="Q28" s="763">
        <f t="shared" si="0"/>
        <v>1548048051.3382375</v>
      </c>
      <c r="R28" s="764"/>
      <c r="S28" s="780"/>
      <c r="T28" s="780"/>
      <c r="U28" s="780"/>
    </row>
    <row r="29" spans="2:21" ht="30" customHeight="1" x14ac:dyDescent="0.2">
      <c r="B29" s="232"/>
      <c r="C29" s="234"/>
      <c r="D29" s="745" t="s">
        <v>151</v>
      </c>
      <c r="E29" s="746"/>
      <c r="F29" s="79" t="s">
        <v>152</v>
      </c>
      <c r="G29" s="774">
        <v>2653500000</v>
      </c>
      <c r="H29" s="775"/>
      <c r="I29" s="776"/>
      <c r="J29" s="778"/>
      <c r="K29" s="748"/>
      <c r="L29" s="754" t="s">
        <v>186</v>
      </c>
      <c r="M29" s="754"/>
      <c r="N29" s="32"/>
      <c r="O29" s="112">
        <f>127.78/111.82</f>
        <v>1.1427293865140404</v>
      </c>
      <c r="P29" s="40" t="s">
        <v>184</v>
      </c>
      <c r="Q29" s="763">
        <f t="shared" si="0"/>
        <v>2322072077.0073562</v>
      </c>
      <c r="R29" s="764"/>
      <c r="S29" s="780"/>
      <c r="T29" s="780"/>
      <c r="U29" s="780"/>
    </row>
    <row r="30" spans="2:21" ht="30" customHeight="1" x14ac:dyDescent="0.2">
      <c r="B30" s="232"/>
      <c r="C30" s="234"/>
      <c r="D30" s="745" t="s">
        <v>151</v>
      </c>
      <c r="E30" s="746"/>
      <c r="F30" s="79" t="s">
        <v>152</v>
      </c>
      <c r="G30" s="774">
        <v>2653500000</v>
      </c>
      <c r="H30" s="775"/>
      <c r="I30" s="776"/>
      <c r="J30" s="748"/>
      <c r="K30" s="748"/>
      <c r="L30" s="754" t="s">
        <v>187</v>
      </c>
      <c r="M30" s="754"/>
      <c r="N30" s="32"/>
      <c r="O30" s="112">
        <f>129.41/111.82</f>
        <v>1.1573063852620282</v>
      </c>
      <c r="P30" s="40" t="s">
        <v>188</v>
      </c>
      <c r="Q30" s="763">
        <f t="shared" si="0"/>
        <v>2292824124.8744302</v>
      </c>
      <c r="R30" s="764"/>
      <c r="S30" s="780"/>
      <c r="T30" s="780"/>
      <c r="U30" s="780"/>
    </row>
    <row r="31" spans="2:21" ht="30" customHeight="1" x14ac:dyDescent="0.2">
      <c r="B31" s="232"/>
      <c r="C31" s="234"/>
      <c r="D31" s="745" t="s">
        <v>151</v>
      </c>
      <c r="E31" s="746"/>
      <c r="F31" s="79" t="s">
        <v>152</v>
      </c>
      <c r="G31" s="774">
        <v>2465000000</v>
      </c>
      <c r="H31" s="775"/>
      <c r="I31" s="776"/>
      <c r="J31" s="748"/>
      <c r="K31" s="748"/>
      <c r="L31" s="754" t="s">
        <v>189</v>
      </c>
      <c r="M31" s="754"/>
      <c r="N31" s="32"/>
      <c r="O31" s="112">
        <f>129.41/111.82</f>
        <v>1.1573063852620282</v>
      </c>
      <c r="P31" s="40" t="s">
        <v>188</v>
      </c>
      <c r="Q31" s="763">
        <f t="shared" si="0"/>
        <v>2129945908.3532958</v>
      </c>
      <c r="R31" s="764"/>
      <c r="S31" s="780"/>
      <c r="T31" s="780"/>
      <c r="U31" s="780"/>
    </row>
    <row r="32" spans="2:21" ht="30" customHeight="1" x14ac:dyDescent="0.2">
      <c r="B32" s="232"/>
      <c r="C32" s="234"/>
      <c r="D32" s="745" t="s">
        <v>151</v>
      </c>
      <c r="E32" s="746"/>
      <c r="F32" s="79" t="s">
        <v>152</v>
      </c>
      <c r="G32" s="774">
        <v>3697500000</v>
      </c>
      <c r="H32" s="775"/>
      <c r="I32" s="776"/>
      <c r="J32" s="780"/>
      <c r="K32" s="780"/>
      <c r="L32" s="754" t="s">
        <v>190</v>
      </c>
      <c r="M32" s="754"/>
      <c r="N32" s="32"/>
      <c r="O32" s="112">
        <f>129.41/111.82</f>
        <v>1.1573063852620282</v>
      </c>
      <c r="P32" s="40" t="s">
        <v>188</v>
      </c>
      <c r="Q32" s="763">
        <f t="shared" si="0"/>
        <v>3194918862.5299435</v>
      </c>
      <c r="R32" s="764"/>
      <c r="S32" s="780"/>
      <c r="T32" s="780"/>
      <c r="U32" s="780"/>
    </row>
    <row r="33" spans="2:21" ht="30" customHeight="1" x14ac:dyDescent="0.2">
      <c r="B33" s="232"/>
      <c r="C33" s="234"/>
      <c r="D33" s="745" t="s">
        <v>151</v>
      </c>
      <c r="E33" s="746"/>
      <c r="F33" s="79" t="s">
        <v>152</v>
      </c>
      <c r="G33" s="774">
        <v>3549440000</v>
      </c>
      <c r="H33" s="775"/>
      <c r="I33" s="776"/>
      <c r="J33" s="778"/>
      <c r="K33" s="748"/>
      <c r="L33" s="754" t="s">
        <v>191</v>
      </c>
      <c r="M33" s="754"/>
      <c r="N33" s="32"/>
      <c r="O33" s="112">
        <f>129.41/111.82</f>
        <v>1.1573063852620282</v>
      </c>
      <c r="P33" s="40" t="s">
        <v>188</v>
      </c>
      <c r="Q33" s="763">
        <f t="shared" si="0"/>
        <v>3066983855.9616723</v>
      </c>
      <c r="R33" s="764"/>
      <c r="S33" s="780"/>
      <c r="T33" s="780"/>
      <c r="U33" s="780"/>
    </row>
    <row r="34" spans="2:21" ht="30" customHeight="1" x14ac:dyDescent="0.2">
      <c r="B34" s="232"/>
      <c r="C34" s="234"/>
      <c r="D34" s="745" t="s">
        <v>151</v>
      </c>
      <c r="E34" s="746"/>
      <c r="F34" s="79" t="s">
        <v>152</v>
      </c>
      <c r="G34" s="774">
        <v>15478119</v>
      </c>
      <c r="H34" s="775"/>
      <c r="I34" s="776"/>
      <c r="J34" s="748"/>
      <c r="K34" s="748"/>
      <c r="L34" s="754" t="s">
        <v>192</v>
      </c>
      <c r="M34" s="754"/>
      <c r="N34" s="32"/>
      <c r="O34" s="112">
        <f>130.63/111.82</f>
        <v>1.1682167769629763</v>
      </c>
      <c r="P34" s="40" t="s">
        <v>193</v>
      </c>
      <c r="Q34" s="763">
        <f t="shared" si="0"/>
        <v>13249355.17553395</v>
      </c>
      <c r="R34" s="764"/>
      <c r="S34" s="780"/>
      <c r="T34" s="780"/>
      <c r="U34" s="780"/>
    </row>
    <row r="35" spans="2:21" ht="30" customHeight="1" x14ac:dyDescent="0.2">
      <c r="B35" s="232"/>
      <c r="C35" s="234"/>
      <c r="D35" s="745" t="s">
        <v>151</v>
      </c>
      <c r="E35" s="746"/>
      <c r="F35" s="79" t="s">
        <v>152</v>
      </c>
      <c r="G35" s="774">
        <v>2068530699</v>
      </c>
      <c r="H35" s="775"/>
      <c r="I35" s="776"/>
      <c r="J35" s="748"/>
      <c r="K35" s="748"/>
      <c r="L35" s="754" t="s">
        <v>194</v>
      </c>
      <c r="M35" s="754"/>
      <c r="N35" s="32"/>
      <c r="O35" s="112">
        <f>130.63/111.82</f>
        <v>1.1682167769629763</v>
      </c>
      <c r="P35" s="40" t="s">
        <v>193</v>
      </c>
      <c r="Q35" s="763">
        <f t="shared" si="0"/>
        <v>1770673679.5696239</v>
      </c>
      <c r="R35" s="764"/>
      <c r="S35" s="780"/>
      <c r="T35" s="780"/>
      <c r="U35" s="780"/>
    </row>
    <row r="36" spans="2:21" ht="30" customHeight="1" x14ac:dyDescent="0.2">
      <c r="B36" s="232"/>
      <c r="C36" s="234"/>
      <c r="D36" s="745" t="s">
        <v>151</v>
      </c>
      <c r="E36" s="746"/>
      <c r="F36" s="79" t="s">
        <v>152</v>
      </c>
      <c r="G36" s="774">
        <v>3102796048</v>
      </c>
      <c r="H36" s="775"/>
      <c r="I36" s="776"/>
      <c r="J36" s="748"/>
      <c r="K36" s="748"/>
      <c r="L36" s="754" t="s">
        <v>195</v>
      </c>
      <c r="M36" s="754"/>
      <c r="N36" s="32"/>
      <c r="O36" s="112">
        <f>130.63/111.82</f>
        <v>1.1682167769629763</v>
      </c>
      <c r="P36" s="40" t="s">
        <v>193</v>
      </c>
      <c r="Q36" s="763">
        <f t="shared" si="0"/>
        <v>2656010518.9264331</v>
      </c>
      <c r="R36" s="764"/>
      <c r="S36" s="780"/>
      <c r="T36" s="780"/>
      <c r="U36" s="780"/>
    </row>
    <row r="37" spans="2:21" ht="30" customHeight="1" x14ac:dyDescent="0.2">
      <c r="B37" s="232"/>
      <c r="C37" s="234"/>
      <c r="D37" s="745" t="s">
        <v>151</v>
      </c>
      <c r="E37" s="746"/>
      <c r="F37" s="79" t="s">
        <v>152</v>
      </c>
      <c r="G37" s="774">
        <v>3144320000</v>
      </c>
      <c r="H37" s="775"/>
      <c r="I37" s="776"/>
      <c r="J37" s="778"/>
      <c r="K37" s="748"/>
      <c r="L37" s="754" t="s">
        <v>196</v>
      </c>
      <c r="M37" s="754"/>
      <c r="N37" s="32"/>
      <c r="O37" s="112">
        <f>130.63/111.82</f>
        <v>1.1682167769629763</v>
      </c>
      <c r="P37" s="40" t="s">
        <v>193</v>
      </c>
      <c r="Q37" s="763">
        <f t="shared" si="0"/>
        <v>2691555250.7081065</v>
      </c>
      <c r="R37" s="764"/>
      <c r="S37" s="780"/>
      <c r="T37" s="780"/>
      <c r="U37" s="780"/>
    </row>
    <row r="38" spans="2:21" ht="30" customHeight="1" x14ac:dyDescent="0.2">
      <c r="B38" s="232"/>
      <c r="C38" s="234"/>
      <c r="D38" s="745" t="s">
        <v>151</v>
      </c>
      <c r="E38" s="746"/>
      <c r="F38" s="79" t="s">
        <v>152</v>
      </c>
      <c r="G38" s="774">
        <v>2453430908</v>
      </c>
      <c r="H38" s="775"/>
      <c r="I38" s="776"/>
      <c r="J38" s="748"/>
      <c r="K38" s="748"/>
      <c r="L38" s="754" t="s">
        <v>197</v>
      </c>
      <c r="M38" s="754"/>
      <c r="N38" s="32"/>
      <c r="O38" s="112">
        <f>131.28/111.82</f>
        <v>1.1740296905741372</v>
      </c>
      <c r="P38" s="40" t="s">
        <v>198</v>
      </c>
      <c r="Q38" s="763">
        <f t="shared" si="0"/>
        <v>2089752011.9786713</v>
      </c>
      <c r="R38" s="764"/>
      <c r="S38" s="780"/>
      <c r="T38" s="780"/>
      <c r="U38" s="780"/>
    </row>
    <row r="39" spans="2:21" ht="30" customHeight="1" x14ac:dyDescent="0.2">
      <c r="B39" s="232"/>
      <c r="C39" s="234"/>
      <c r="D39" s="745" t="s">
        <v>151</v>
      </c>
      <c r="E39" s="746"/>
      <c r="F39" s="79" t="s">
        <v>152</v>
      </c>
      <c r="G39" s="774">
        <v>3884800000</v>
      </c>
      <c r="H39" s="775"/>
      <c r="I39" s="776"/>
      <c r="J39" s="748"/>
      <c r="K39" s="748"/>
      <c r="L39" s="754" t="s">
        <v>199</v>
      </c>
      <c r="M39" s="754"/>
      <c r="N39" s="32"/>
      <c r="O39" s="112">
        <f>131.28/111.82</f>
        <v>1.1740296905741372</v>
      </c>
      <c r="P39" s="40" t="s">
        <v>198</v>
      </c>
      <c r="Q39" s="763">
        <f t="shared" si="0"/>
        <v>3308945277.2699566</v>
      </c>
      <c r="R39" s="764"/>
      <c r="S39" s="780"/>
      <c r="T39" s="780"/>
      <c r="U39" s="780"/>
    </row>
    <row r="40" spans="2:21" ht="30" customHeight="1" x14ac:dyDescent="0.2">
      <c r="B40" s="232"/>
      <c r="C40" s="234"/>
      <c r="D40" s="745" t="s">
        <v>151</v>
      </c>
      <c r="E40" s="746"/>
      <c r="F40" s="79" t="s">
        <v>152</v>
      </c>
      <c r="G40" s="774">
        <v>3680146362</v>
      </c>
      <c r="H40" s="775"/>
      <c r="I40" s="776"/>
      <c r="J40" s="748"/>
      <c r="K40" s="748"/>
      <c r="L40" s="754" t="s">
        <v>199</v>
      </c>
      <c r="M40" s="754"/>
      <c r="N40" s="32"/>
      <c r="O40" s="112">
        <f>131.28/111.82</f>
        <v>1.1740296905741372</v>
      </c>
      <c r="P40" s="40" t="s">
        <v>198</v>
      </c>
      <c r="Q40" s="763">
        <f t="shared" si="0"/>
        <v>3134628017.9680066</v>
      </c>
      <c r="R40" s="764"/>
      <c r="S40" s="780"/>
      <c r="T40" s="780"/>
      <c r="U40" s="780"/>
    </row>
    <row r="41" spans="2:21" ht="30" customHeight="1" x14ac:dyDescent="0.2">
      <c r="B41" s="232"/>
      <c r="C41" s="234"/>
      <c r="D41" s="745" t="s">
        <v>151</v>
      </c>
      <c r="E41" s="746"/>
      <c r="F41" s="79" t="s">
        <v>152</v>
      </c>
      <c r="G41" s="774">
        <v>1524124667</v>
      </c>
      <c r="H41" s="775"/>
      <c r="I41" s="776"/>
      <c r="J41" s="748"/>
      <c r="K41" s="748"/>
      <c r="L41" s="754" t="s">
        <v>200</v>
      </c>
      <c r="M41" s="754"/>
      <c r="N41" s="32"/>
      <c r="O41" s="112">
        <f>131.95/111.82</f>
        <v>1.1800214630656412</v>
      </c>
      <c r="P41" s="40" t="s">
        <v>201</v>
      </c>
      <c r="Q41" s="763">
        <f t="shared" si="0"/>
        <v>1291607580.6285715</v>
      </c>
      <c r="R41" s="764"/>
      <c r="S41" s="780"/>
      <c r="T41" s="780"/>
      <c r="U41" s="780"/>
    </row>
    <row r="42" spans="2:21" ht="30" customHeight="1" x14ac:dyDescent="0.2">
      <c r="B42" s="232"/>
      <c r="C42" s="234"/>
      <c r="D42" s="745" t="s">
        <v>151</v>
      </c>
      <c r="E42" s="746"/>
      <c r="F42" s="79" t="s">
        <v>152</v>
      </c>
      <c r="G42" s="762">
        <v>2286187000</v>
      </c>
      <c r="H42" s="762"/>
      <c r="I42" s="762"/>
      <c r="J42" s="748"/>
      <c r="K42" s="748"/>
      <c r="L42" s="754" t="s">
        <v>202</v>
      </c>
      <c r="M42" s="754"/>
      <c r="N42" s="32"/>
      <c r="O42" s="112">
        <f>131.95/111.82</f>
        <v>1.1800214630656412</v>
      </c>
      <c r="P42" s="40" t="s">
        <v>201</v>
      </c>
      <c r="Q42" s="763">
        <f t="shared" si="0"/>
        <v>1937411370.5191362</v>
      </c>
      <c r="R42" s="764"/>
      <c r="S42" s="235"/>
      <c r="T42" s="235"/>
      <c r="U42" s="235"/>
    </row>
    <row r="43" spans="2:21" ht="30" customHeight="1" x14ac:dyDescent="0.2">
      <c r="B43" s="232"/>
      <c r="C43" s="234"/>
      <c r="D43" s="745" t="s">
        <v>151</v>
      </c>
      <c r="E43" s="746"/>
      <c r="F43" s="79" t="s">
        <v>152</v>
      </c>
      <c r="G43" s="762">
        <v>2172591291</v>
      </c>
      <c r="H43" s="762"/>
      <c r="I43" s="762"/>
      <c r="J43" s="748"/>
      <c r="K43" s="748"/>
      <c r="L43" s="754" t="s">
        <v>202</v>
      </c>
      <c r="M43" s="754"/>
      <c r="N43" s="32"/>
      <c r="O43" s="112">
        <f>131.95/111.82</f>
        <v>1.1800214630656412</v>
      </c>
      <c r="P43" s="40" t="s">
        <v>201</v>
      </c>
      <c r="Q43" s="763">
        <f t="shared" si="0"/>
        <v>1841145571.501478</v>
      </c>
      <c r="R43" s="764"/>
      <c r="S43" s="235"/>
      <c r="T43" s="235"/>
      <c r="U43" s="235"/>
    </row>
    <row r="44" spans="2:21" ht="30" customHeight="1" x14ac:dyDescent="0.2">
      <c r="B44" s="232"/>
      <c r="C44" s="234"/>
      <c r="D44" s="745" t="s">
        <v>151</v>
      </c>
      <c r="E44" s="746"/>
      <c r="F44" s="79" t="s">
        <v>152</v>
      </c>
      <c r="G44" s="762">
        <v>2300677333</v>
      </c>
      <c r="H44" s="762"/>
      <c r="I44" s="762"/>
      <c r="J44" s="748"/>
      <c r="K44" s="748"/>
      <c r="L44" s="754" t="s">
        <v>203</v>
      </c>
      <c r="M44" s="754"/>
      <c r="N44" s="41"/>
      <c r="O44" s="112">
        <f>132.58/111.82</f>
        <v>1.1856555177964587</v>
      </c>
      <c r="P44" s="40" t="s">
        <v>204</v>
      </c>
      <c r="Q44" s="763">
        <f t="shared" si="0"/>
        <v>1940426454.7900133</v>
      </c>
      <c r="R44" s="764"/>
      <c r="S44" s="780"/>
      <c r="T44" s="780"/>
      <c r="U44" s="780"/>
    </row>
    <row r="45" spans="2:21" ht="30" customHeight="1" x14ac:dyDescent="0.2">
      <c r="B45" s="232"/>
      <c r="C45" s="234"/>
      <c r="D45" s="745" t="s">
        <v>151</v>
      </c>
      <c r="E45" s="746"/>
      <c r="F45" s="79" t="s">
        <v>152</v>
      </c>
      <c r="G45" s="762">
        <v>3451016000</v>
      </c>
      <c r="H45" s="762"/>
      <c r="I45" s="762"/>
      <c r="J45" s="748"/>
      <c r="K45" s="748"/>
      <c r="L45" s="754" t="s">
        <v>205</v>
      </c>
      <c r="M45" s="754" t="s">
        <v>205</v>
      </c>
      <c r="N45" s="41"/>
      <c r="O45" s="112">
        <f>132.58/111.82</f>
        <v>1.1856555177964587</v>
      </c>
      <c r="P45" s="40" t="s">
        <v>204</v>
      </c>
      <c r="Q45" s="763">
        <f t="shared" si="0"/>
        <v>2910639682.6067276</v>
      </c>
      <c r="R45" s="764"/>
      <c r="S45" s="780"/>
      <c r="T45" s="780"/>
      <c r="U45" s="780"/>
    </row>
    <row r="46" spans="2:21" ht="30" customHeight="1" x14ac:dyDescent="0.2">
      <c r="B46" s="232"/>
      <c r="C46" s="234"/>
      <c r="D46" s="745" t="s">
        <v>151</v>
      </c>
      <c r="E46" s="746"/>
      <c r="F46" s="79" t="s">
        <v>152</v>
      </c>
      <c r="G46" s="762">
        <v>3451016000</v>
      </c>
      <c r="H46" s="762"/>
      <c r="I46" s="762"/>
      <c r="J46" s="748"/>
      <c r="K46" s="748"/>
      <c r="L46" s="754" t="s">
        <v>206</v>
      </c>
      <c r="M46" s="754" t="s">
        <v>206</v>
      </c>
      <c r="N46" s="41"/>
      <c r="O46" s="112">
        <f>132.58/111.82</f>
        <v>1.1856555177964587</v>
      </c>
      <c r="P46" s="40" t="s">
        <v>204</v>
      </c>
      <c r="Q46" s="763">
        <f t="shared" si="0"/>
        <v>2910639682.6067276</v>
      </c>
      <c r="R46" s="764"/>
      <c r="S46" s="780"/>
      <c r="T46" s="780"/>
      <c r="U46" s="780"/>
    </row>
    <row r="47" spans="2:21" ht="30" customHeight="1" x14ac:dyDescent="0.2">
      <c r="B47" s="232"/>
      <c r="C47" s="234"/>
      <c r="D47" s="745" t="s">
        <v>151</v>
      </c>
      <c r="E47" s="746"/>
      <c r="F47" s="79" t="s">
        <v>152</v>
      </c>
      <c r="G47" s="762">
        <v>1592666667</v>
      </c>
      <c r="H47" s="762"/>
      <c r="I47" s="762"/>
      <c r="J47" s="748"/>
      <c r="K47" s="748"/>
      <c r="L47" s="754">
        <v>42594</v>
      </c>
      <c r="M47" s="754">
        <v>42594</v>
      </c>
      <c r="N47" s="41"/>
      <c r="O47" s="112">
        <f>133.27/111.82</f>
        <v>1.1918261491683064</v>
      </c>
      <c r="P47" s="40" t="s">
        <v>207</v>
      </c>
      <c r="Q47" s="763">
        <f t="shared" si="0"/>
        <v>1336324654.4904327</v>
      </c>
      <c r="R47" s="764"/>
      <c r="S47" s="780"/>
      <c r="T47" s="780"/>
      <c r="U47" s="780"/>
    </row>
    <row r="48" spans="2:21" ht="30" customHeight="1" x14ac:dyDescent="0.2">
      <c r="B48" s="232"/>
      <c r="C48" s="234"/>
      <c r="D48" s="745" t="s">
        <v>151</v>
      </c>
      <c r="E48" s="746"/>
      <c r="F48" s="79" t="s">
        <v>152</v>
      </c>
      <c r="G48" s="762">
        <v>733125000</v>
      </c>
      <c r="H48" s="762"/>
      <c r="I48" s="762"/>
      <c r="J48" s="748"/>
      <c r="K48" s="748"/>
      <c r="L48" s="754">
        <v>42601</v>
      </c>
      <c r="M48" s="754">
        <v>42601</v>
      </c>
      <c r="N48" s="41"/>
      <c r="O48" s="112">
        <f>133.27/111.82</f>
        <v>1.1918261491683064</v>
      </c>
      <c r="P48" s="40" t="s">
        <v>207</v>
      </c>
      <c r="Q48" s="763">
        <f t="shared" si="0"/>
        <v>615127466.79672837</v>
      </c>
      <c r="R48" s="764"/>
      <c r="S48" s="780"/>
      <c r="T48" s="780"/>
      <c r="U48" s="780"/>
    </row>
    <row r="49" spans="2:21" ht="30" customHeight="1" x14ac:dyDescent="0.2">
      <c r="B49" s="232"/>
      <c r="C49" s="234"/>
      <c r="D49" s="745" t="s">
        <v>151</v>
      </c>
      <c r="E49" s="746"/>
      <c r="F49" s="79" t="s">
        <v>152</v>
      </c>
      <c r="G49" s="762">
        <v>2360000000</v>
      </c>
      <c r="H49" s="762"/>
      <c r="I49" s="762"/>
      <c r="J49" s="748"/>
      <c r="K49" s="748"/>
      <c r="L49" s="754">
        <v>42613</v>
      </c>
      <c r="M49" s="754">
        <v>42613</v>
      </c>
      <c r="N49" s="41"/>
      <c r="O49" s="112">
        <f>133.27/111.82</f>
        <v>1.1918261491683064</v>
      </c>
      <c r="P49" s="40" t="s">
        <v>207</v>
      </c>
      <c r="Q49" s="763">
        <f t="shared" si="0"/>
        <v>1980154573.4223752</v>
      </c>
      <c r="R49" s="764"/>
      <c r="S49" s="780"/>
      <c r="T49" s="780"/>
      <c r="U49" s="780"/>
    </row>
    <row r="50" spans="2:21" ht="30" customHeight="1" x14ac:dyDescent="0.2">
      <c r="B50" s="232"/>
      <c r="C50" s="234"/>
      <c r="D50" s="745" t="s">
        <v>151</v>
      </c>
      <c r="E50" s="746"/>
      <c r="F50" s="79" t="s">
        <v>152</v>
      </c>
      <c r="G50" s="762">
        <v>1655875000</v>
      </c>
      <c r="H50" s="762"/>
      <c r="I50" s="762"/>
      <c r="J50" s="748"/>
      <c r="K50" s="748"/>
      <c r="L50" s="754">
        <v>42613</v>
      </c>
      <c r="M50" s="754">
        <v>42613</v>
      </c>
      <c r="N50" s="41"/>
      <c r="O50" s="112">
        <f>133.27/111.82</f>
        <v>1.1918261491683064</v>
      </c>
      <c r="P50" s="40" t="s">
        <v>207</v>
      </c>
      <c r="Q50" s="763">
        <f t="shared" si="0"/>
        <v>1389359514.5193965</v>
      </c>
      <c r="R50" s="764"/>
      <c r="S50" s="780"/>
      <c r="T50" s="780"/>
      <c r="U50" s="780"/>
    </row>
    <row r="51" spans="2:21" ht="30" customHeight="1" x14ac:dyDescent="0.2">
      <c r="B51" s="232"/>
      <c r="C51" s="234"/>
      <c r="D51" s="745" t="s">
        <v>151</v>
      </c>
      <c r="E51" s="746"/>
      <c r="F51" s="79" t="s">
        <v>152</v>
      </c>
      <c r="G51" s="762">
        <v>29000000</v>
      </c>
      <c r="H51" s="762"/>
      <c r="I51" s="762"/>
      <c r="J51" s="748"/>
      <c r="K51" s="748"/>
      <c r="L51" s="754">
        <v>42614</v>
      </c>
      <c r="M51" s="754">
        <v>42614</v>
      </c>
      <c r="N51" s="41"/>
      <c r="O51" s="112">
        <f>132.85/111.82</f>
        <v>1.1880701126810946</v>
      </c>
      <c r="P51" s="40" t="s">
        <v>208</v>
      </c>
      <c r="Q51" s="763">
        <f t="shared" si="0"/>
        <v>24409333.835152429</v>
      </c>
      <c r="R51" s="764"/>
      <c r="S51" s="780"/>
      <c r="T51" s="780"/>
      <c r="U51" s="780"/>
    </row>
    <row r="52" spans="2:21" ht="30" customHeight="1" x14ac:dyDescent="0.2">
      <c r="B52" s="232"/>
      <c r="C52" s="234"/>
      <c r="D52" s="745" t="s">
        <v>151</v>
      </c>
      <c r="E52" s="746"/>
      <c r="F52" s="79" t="s">
        <v>152</v>
      </c>
      <c r="G52" s="762">
        <v>600000000</v>
      </c>
      <c r="H52" s="762"/>
      <c r="I52" s="762"/>
      <c r="J52" s="748"/>
      <c r="K52" s="748"/>
      <c r="L52" s="754">
        <v>42627</v>
      </c>
      <c r="M52" s="754">
        <v>42627</v>
      </c>
      <c r="N52" s="41"/>
      <c r="O52" s="112">
        <f>132.85/111.82</f>
        <v>1.1880701126810946</v>
      </c>
      <c r="P52" s="40" t="s">
        <v>208</v>
      </c>
      <c r="Q52" s="763">
        <f t="shared" si="0"/>
        <v>505020700.0376364</v>
      </c>
      <c r="R52" s="764"/>
      <c r="S52" s="780"/>
      <c r="T52" s="780"/>
      <c r="U52" s="780"/>
    </row>
    <row r="53" spans="2:21" ht="30" customHeight="1" x14ac:dyDescent="0.2">
      <c r="B53" s="232"/>
      <c r="C53" s="234"/>
      <c r="D53" s="745" t="s">
        <v>151</v>
      </c>
      <c r="E53" s="746"/>
      <c r="F53" s="79" t="s">
        <v>152</v>
      </c>
      <c r="G53" s="762">
        <v>3570400000</v>
      </c>
      <c r="H53" s="762"/>
      <c r="I53" s="762"/>
      <c r="J53" s="748"/>
      <c r="K53" s="748"/>
      <c r="L53" s="754">
        <v>42629</v>
      </c>
      <c r="M53" s="754">
        <v>42629</v>
      </c>
      <c r="N53" s="41"/>
      <c r="O53" s="112">
        <f>132.85/111.82</f>
        <v>1.1880701126810946</v>
      </c>
      <c r="P53" s="40" t="s">
        <v>208</v>
      </c>
      <c r="Q53" s="763">
        <f t="shared" si="0"/>
        <v>3005209845.6906285</v>
      </c>
      <c r="R53" s="764"/>
      <c r="S53" s="780"/>
      <c r="T53" s="780"/>
      <c r="U53" s="780"/>
    </row>
    <row r="54" spans="2:21" ht="30" customHeight="1" x14ac:dyDescent="0.2">
      <c r="B54" s="232"/>
      <c r="C54" s="234"/>
      <c r="D54" s="745" t="s">
        <v>151</v>
      </c>
      <c r="E54" s="746"/>
      <c r="F54" s="79" t="s">
        <v>152</v>
      </c>
      <c r="G54" s="762">
        <v>1780266667</v>
      </c>
      <c r="H54" s="762"/>
      <c r="I54" s="762"/>
      <c r="J54" s="748"/>
      <c r="K54" s="748"/>
      <c r="L54" s="754">
        <v>42627</v>
      </c>
      <c r="M54" s="754">
        <v>42629</v>
      </c>
      <c r="N54" s="41"/>
      <c r="O54" s="112">
        <f>132.85/111.82</f>
        <v>1.1880701126810946</v>
      </c>
      <c r="P54" s="40" t="s">
        <v>208</v>
      </c>
      <c r="Q54" s="763">
        <f t="shared" si="0"/>
        <v>1498452530.7033496</v>
      </c>
      <c r="R54" s="764"/>
      <c r="S54" s="780"/>
      <c r="T54" s="780"/>
      <c r="U54" s="780"/>
    </row>
    <row r="55" spans="2:21" ht="30" customHeight="1" x14ac:dyDescent="0.2">
      <c r="B55" s="232"/>
      <c r="C55" s="234"/>
      <c r="D55" s="745" t="s">
        <v>151</v>
      </c>
      <c r="E55" s="746"/>
      <c r="F55" s="79" t="s">
        <v>152</v>
      </c>
      <c r="G55" s="762">
        <v>5000000000</v>
      </c>
      <c r="H55" s="762"/>
      <c r="I55" s="762"/>
      <c r="J55" s="748"/>
      <c r="K55" s="748"/>
      <c r="L55" s="754">
        <v>42657</v>
      </c>
      <c r="M55" s="754">
        <v>42657</v>
      </c>
      <c r="N55" s="41"/>
      <c r="O55" s="112">
        <f>132.78/111.82</f>
        <v>1.1874441065998929</v>
      </c>
      <c r="P55" s="40" t="s">
        <v>209</v>
      </c>
      <c r="Q55" s="763">
        <f t="shared" si="0"/>
        <v>4210724506.702816</v>
      </c>
      <c r="R55" s="764"/>
      <c r="S55" s="780"/>
      <c r="T55" s="780"/>
      <c r="U55" s="780"/>
    </row>
    <row r="56" spans="2:21" ht="30" customHeight="1" x14ac:dyDescent="0.2">
      <c r="B56" s="232"/>
      <c r="C56" s="234"/>
      <c r="D56" s="745" t="s">
        <v>151</v>
      </c>
      <c r="E56" s="746"/>
      <c r="F56" s="79" t="s">
        <v>152</v>
      </c>
      <c r="G56" s="762">
        <v>2900000000</v>
      </c>
      <c r="H56" s="762"/>
      <c r="I56" s="762"/>
      <c r="J56" s="748"/>
      <c r="K56" s="748"/>
      <c r="L56" s="754" t="s">
        <v>210</v>
      </c>
      <c r="M56" s="754" t="s">
        <v>210</v>
      </c>
      <c r="N56" s="41"/>
      <c r="O56" s="112">
        <f>132.78/111.82</f>
        <v>1.1874441065998929</v>
      </c>
      <c r="P56" s="40" t="s">
        <v>209</v>
      </c>
      <c r="Q56" s="763">
        <f t="shared" si="0"/>
        <v>2442220213.8876333</v>
      </c>
      <c r="R56" s="764"/>
      <c r="S56" s="780"/>
      <c r="T56" s="780"/>
      <c r="U56" s="780"/>
    </row>
    <row r="57" spans="2:21" ht="30" customHeight="1" x14ac:dyDescent="0.2">
      <c r="B57" s="232"/>
      <c r="C57" s="234"/>
      <c r="D57" s="745" t="s">
        <v>151</v>
      </c>
      <c r="E57" s="746"/>
      <c r="F57" s="79" t="s">
        <v>152</v>
      </c>
      <c r="G57" s="762">
        <v>3570400000</v>
      </c>
      <c r="H57" s="762"/>
      <c r="I57" s="762"/>
      <c r="J57" s="748"/>
      <c r="K57" s="748"/>
      <c r="L57" s="754" t="s">
        <v>211</v>
      </c>
      <c r="M57" s="754" t="s">
        <v>211</v>
      </c>
      <c r="N57" s="41"/>
      <c r="O57" s="112">
        <f>132.78/111.82</f>
        <v>1.1874441065998929</v>
      </c>
      <c r="P57" s="40" t="s">
        <v>209</v>
      </c>
      <c r="Q57" s="763">
        <f t="shared" si="0"/>
        <v>3006794155.746347</v>
      </c>
      <c r="R57" s="764"/>
      <c r="S57" s="780"/>
      <c r="T57" s="780"/>
      <c r="U57" s="780"/>
    </row>
    <row r="58" spans="2:21" ht="30" customHeight="1" x14ac:dyDescent="0.2">
      <c r="B58" s="232"/>
      <c r="C58" s="234"/>
      <c r="D58" s="745" t="s">
        <v>151</v>
      </c>
      <c r="E58" s="746"/>
      <c r="F58" s="79" t="s">
        <v>152</v>
      </c>
      <c r="G58" s="762">
        <v>5000000000</v>
      </c>
      <c r="H58" s="762"/>
      <c r="I58" s="762"/>
      <c r="J58" s="748"/>
      <c r="K58" s="748"/>
      <c r="L58" s="754" t="s">
        <v>212</v>
      </c>
      <c r="M58" s="754" t="s">
        <v>212</v>
      </c>
      <c r="N58" s="41"/>
      <c r="O58" s="112">
        <f>132.78/111.82</f>
        <v>1.1874441065998929</v>
      </c>
      <c r="P58" s="40" t="s">
        <v>209</v>
      </c>
      <c r="Q58" s="763">
        <f t="shared" si="0"/>
        <v>4210724506.702816</v>
      </c>
      <c r="R58" s="764"/>
      <c r="S58" s="781"/>
      <c r="T58" s="781"/>
      <c r="U58" s="781"/>
    </row>
    <row r="59" spans="2:21" ht="31.5" customHeight="1" x14ac:dyDescent="0.2">
      <c r="B59" s="232"/>
      <c r="C59" s="234"/>
      <c r="D59" s="745" t="s">
        <v>151</v>
      </c>
      <c r="E59" s="746"/>
      <c r="F59" s="79" t="s">
        <v>152</v>
      </c>
      <c r="G59" s="762">
        <v>433333333</v>
      </c>
      <c r="H59" s="762"/>
      <c r="I59" s="762"/>
      <c r="J59" s="748"/>
      <c r="K59" s="748"/>
      <c r="L59" s="754" t="s">
        <v>212</v>
      </c>
      <c r="M59" s="754" t="s">
        <v>212</v>
      </c>
      <c r="N59" s="41"/>
      <c r="O59" s="112">
        <f>132.78/111.82</f>
        <v>1.1874441065998929</v>
      </c>
      <c r="P59" s="40" t="s">
        <v>209</v>
      </c>
      <c r="Q59" s="763">
        <f t="shared" si="0"/>
        <v>364929456.96686244</v>
      </c>
      <c r="R59" s="764"/>
      <c r="S59" s="780"/>
      <c r="T59" s="780"/>
      <c r="U59" s="780"/>
    </row>
    <row r="60" spans="2:21" ht="27.75" customHeight="1" x14ac:dyDescent="0.2">
      <c r="B60" s="232"/>
      <c r="C60" s="234"/>
      <c r="D60" s="745" t="s">
        <v>151</v>
      </c>
      <c r="E60" s="746"/>
      <c r="F60" s="79" t="s">
        <v>152</v>
      </c>
      <c r="G60" s="762">
        <v>1260000000</v>
      </c>
      <c r="H60" s="762"/>
      <c r="I60" s="762"/>
      <c r="J60" s="748"/>
      <c r="K60" s="748"/>
      <c r="L60" s="754" t="s">
        <v>213</v>
      </c>
      <c r="M60" s="754" t="s">
        <v>213</v>
      </c>
      <c r="N60" s="41"/>
      <c r="O60" s="112">
        <f>132.7/111.82</f>
        <v>1.186728671078519</v>
      </c>
      <c r="P60" s="40" t="s">
        <v>214</v>
      </c>
      <c r="Q60" s="763">
        <f t="shared" si="0"/>
        <v>1061742275.8100981</v>
      </c>
      <c r="R60" s="764"/>
      <c r="S60" s="781"/>
      <c r="T60" s="781"/>
      <c r="U60" s="781"/>
    </row>
    <row r="61" spans="2:21" ht="31.5" customHeight="1" x14ac:dyDescent="0.2">
      <c r="B61" s="232"/>
      <c r="C61" s="234"/>
      <c r="D61" s="745" t="s">
        <v>151</v>
      </c>
      <c r="E61" s="746"/>
      <c r="F61" s="79" t="s">
        <v>152</v>
      </c>
      <c r="G61" s="762">
        <v>1890000000</v>
      </c>
      <c r="H61" s="762"/>
      <c r="I61" s="762"/>
      <c r="J61" s="783"/>
      <c r="K61" s="748"/>
      <c r="L61" s="754" t="s">
        <v>215</v>
      </c>
      <c r="M61" s="754" t="s">
        <v>215</v>
      </c>
      <c r="N61" s="41"/>
      <c r="O61" s="112">
        <f>132.7/111.82</f>
        <v>1.186728671078519</v>
      </c>
      <c r="P61" s="40" t="s">
        <v>214</v>
      </c>
      <c r="Q61" s="763">
        <f t="shared" si="0"/>
        <v>1592613413.715147</v>
      </c>
      <c r="R61" s="764"/>
      <c r="S61" s="780"/>
      <c r="T61" s="780"/>
      <c r="U61" s="780"/>
    </row>
    <row r="62" spans="2:21" ht="31.5" customHeight="1" x14ac:dyDescent="0.2">
      <c r="B62" s="232"/>
      <c r="C62" s="234"/>
      <c r="D62" s="745" t="s">
        <v>151</v>
      </c>
      <c r="E62" s="746"/>
      <c r="F62" s="79" t="s">
        <v>152</v>
      </c>
      <c r="G62" s="762">
        <v>1890000000</v>
      </c>
      <c r="H62" s="762"/>
      <c r="I62" s="762"/>
      <c r="J62" s="748"/>
      <c r="K62" s="748"/>
      <c r="L62" s="754" t="s">
        <v>216</v>
      </c>
      <c r="M62" s="754" t="s">
        <v>216</v>
      </c>
      <c r="N62" s="41"/>
      <c r="O62" s="112">
        <f>132.7/111.82</f>
        <v>1.186728671078519</v>
      </c>
      <c r="P62" s="40" t="s">
        <v>214</v>
      </c>
      <c r="Q62" s="763">
        <f t="shared" si="0"/>
        <v>1592613413.715147</v>
      </c>
      <c r="R62" s="764"/>
      <c r="S62" s="782"/>
      <c r="T62" s="782"/>
      <c r="U62" s="782"/>
    </row>
    <row r="63" spans="2:21" ht="31.5" customHeight="1" x14ac:dyDescent="0.2">
      <c r="B63" s="232"/>
      <c r="C63" s="234"/>
      <c r="D63" s="745" t="s">
        <v>151</v>
      </c>
      <c r="E63" s="746"/>
      <c r="F63" s="79" t="s">
        <v>152</v>
      </c>
      <c r="G63" s="762">
        <v>1440000000</v>
      </c>
      <c r="H63" s="762"/>
      <c r="I63" s="762"/>
      <c r="J63" s="748"/>
      <c r="K63" s="748"/>
      <c r="L63" s="754">
        <v>42755</v>
      </c>
      <c r="M63" s="754" t="s">
        <v>216</v>
      </c>
      <c r="N63" s="41"/>
      <c r="O63" s="112">
        <f>133.4/111.82</f>
        <v>1.1929887318905386</v>
      </c>
      <c r="P63" s="40" t="s">
        <v>217</v>
      </c>
      <c r="Q63" s="763">
        <f t="shared" si="0"/>
        <v>1207052473.7631183</v>
      </c>
      <c r="R63" s="764"/>
      <c r="S63" s="782"/>
      <c r="T63" s="782"/>
      <c r="U63" s="782"/>
    </row>
    <row r="64" spans="2:21" ht="31.5" customHeight="1" x14ac:dyDescent="0.2">
      <c r="B64" s="232"/>
      <c r="C64" s="234"/>
      <c r="D64" s="745" t="s">
        <v>151</v>
      </c>
      <c r="E64" s="746"/>
      <c r="F64" s="79" t="s">
        <v>152</v>
      </c>
      <c r="G64" s="762">
        <v>1440000000</v>
      </c>
      <c r="H64" s="762"/>
      <c r="I64" s="762"/>
      <c r="J64" s="748"/>
      <c r="K64" s="748"/>
      <c r="L64" s="754">
        <v>42755</v>
      </c>
      <c r="M64" s="754" t="s">
        <v>216</v>
      </c>
      <c r="N64" s="41"/>
      <c r="O64" s="112">
        <f>133.4/111.82</f>
        <v>1.1929887318905386</v>
      </c>
      <c r="P64" s="40" t="s">
        <v>217</v>
      </c>
      <c r="Q64" s="763">
        <f t="shared" si="0"/>
        <v>1207052473.7631183</v>
      </c>
      <c r="R64" s="764"/>
      <c r="S64" s="782"/>
      <c r="T64" s="782"/>
      <c r="U64" s="782"/>
    </row>
    <row r="65" spans="2:21" ht="31.5" customHeight="1" x14ac:dyDescent="0.2">
      <c r="B65" s="232"/>
      <c r="C65" s="234"/>
      <c r="D65" s="745" t="s">
        <v>151</v>
      </c>
      <c r="E65" s="746"/>
      <c r="F65" s="79" t="s">
        <v>152</v>
      </c>
      <c r="G65" s="762">
        <v>960000000</v>
      </c>
      <c r="H65" s="762"/>
      <c r="I65" s="762"/>
      <c r="J65" s="748"/>
      <c r="K65" s="748"/>
      <c r="L65" s="754" t="s">
        <v>218</v>
      </c>
      <c r="M65" s="754" t="s">
        <v>216</v>
      </c>
      <c r="N65" s="41"/>
      <c r="O65" s="112">
        <f>134.77/111.82</f>
        <v>1.2052405651940621</v>
      </c>
      <c r="P65" s="40" t="s">
        <v>219</v>
      </c>
      <c r="Q65" s="763">
        <f t="shared" si="0"/>
        <v>796521481.04177475</v>
      </c>
      <c r="R65" s="764"/>
      <c r="S65" s="782"/>
      <c r="T65" s="782"/>
      <c r="U65" s="782"/>
    </row>
    <row r="66" spans="2:21" ht="31.5" customHeight="1" x14ac:dyDescent="0.2">
      <c r="B66" s="232"/>
      <c r="C66" s="234"/>
      <c r="D66" s="745" t="s">
        <v>151</v>
      </c>
      <c r="E66" s="746"/>
      <c r="F66" s="79" t="s">
        <v>152</v>
      </c>
      <c r="G66" s="762">
        <v>3450000000</v>
      </c>
      <c r="H66" s="762"/>
      <c r="I66" s="762"/>
      <c r="J66" s="748"/>
      <c r="K66" s="748"/>
      <c r="L66" s="754">
        <v>42826</v>
      </c>
      <c r="M66" s="754" t="s">
        <v>216</v>
      </c>
      <c r="N66" s="41"/>
      <c r="O66" s="112">
        <f>134.77/111.82</f>
        <v>1.2052405651940621</v>
      </c>
      <c r="P66" s="40" t="s">
        <v>220</v>
      </c>
      <c r="Q66" s="763">
        <f t="shared" si="0"/>
        <v>2862499072.4938779</v>
      </c>
      <c r="R66" s="764"/>
      <c r="S66" s="782"/>
      <c r="T66" s="782"/>
      <c r="U66" s="782"/>
    </row>
    <row r="67" spans="2:21" ht="31.5" customHeight="1" x14ac:dyDescent="0.2">
      <c r="B67" s="232"/>
      <c r="C67" s="234"/>
      <c r="D67" s="745" t="s">
        <v>151</v>
      </c>
      <c r="E67" s="746"/>
      <c r="F67" s="79" t="s">
        <v>152</v>
      </c>
      <c r="G67" s="762">
        <v>2300000000</v>
      </c>
      <c r="H67" s="762"/>
      <c r="I67" s="762"/>
      <c r="J67" s="778"/>
      <c r="K67" s="748"/>
      <c r="L67" s="754">
        <v>42788</v>
      </c>
      <c r="M67" s="754" t="s">
        <v>216</v>
      </c>
      <c r="N67" s="41"/>
      <c r="O67" s="112">
        <f>134.77/111.82</f>
        <v>1.2052405651940621</v>
      </c>
      <c r="P67" s="40" t="s">
        <v>220</v>
      </c>
      <c r="Q67" s="763">
        <f t="shared" si="0"/>
        <v>1908332714.9959188</v>
      </c>
      <c r="R67" s="764"/>
      <c r="S67" s="782"/>
      <c r="T67" s="782"/>
      <c r="U67" s="782"/>
    </row>
    <row r="68" spans="2:21" ht="31.5" customHeight="1" x14ac:dyDescent="0.2">
      <c r="B68" s="232"/>
      <c r="C68" s="234"/>
      <c r="D68" s="745" t="s">
        <v>151</v>
      </c>
      <c r="E68" s="746"/>
      <c r="F68" s="79" t="s">
        <v>152</v>
      </c>
      <c r="G68" s="762">
        <v>3450000000</v>
      </c>
      <c r="H68" s="762"/>
      <c r="I68" s="762"/>
      <c r="J68" s="748"/>
      <c r="K68" s="748"/>
      <c r="L68" s="754">
        <v>42786</v>
      </c>
      <c r="M68" s="754" t="s">
        <v>216</v>
      </c>
      <c r="N68" s="41"/>
      <c r="O68" s="112">
        <f>136.12/111.82</f>
        <v>1.2173135396172421</v>
      </c>
      <c r="P68" s="40" t="s">
        <v>220</v>
      </c>
      <c r="Q68" s="763">
        <f t="shared" si="0"/>
        <v>2834109609.1683807</v>
      </c>
      <c r="R68" s="764"/>
      <c r="S68" s="782"/>
      <c r="T68" s="782"/>
      <c r="U68" s="782"/>
    </row>
    <row r="69" spans="2:21" ht="31.5" customHeight="1" x14ac:dyDescent="0.2">
      <c r="B69" s="232"/>
      <c r="C69" s="234"/>
      <c r="D69" s="745" t="s">
        <v>151</v>
      </c>
      <c r="E69" s="746"/>
      <c r="F69" s="79" t="s">
        <v>152</v>
      </c>
      <c r="G69" s="762">
        <v>330000000</v>
      </c>
      <c r="H69" s="762"/>
      <c r="I69" s="762"/>
      <c r="J69" s="778"/>
      <c r="K69" s="748"/>
      <c r="L69" s="754">
        <v>42842</v>
      </c>
      <c r="M69" s="754" t="s">
        <v>216</v>
      </c>
      <c r="N69" s="41"/>
      <c r="O69" s="112">
        <f t="shared" ref="O69:O71" si="1">136.76/111.82</f>
        <v>1.2230370237882311</v>
      </c>
      <c r="P69" s="40" t="s">
        <v>220</v>
      </c>
      <c r="Q69" s="763">
        <f t="shared" si="0"/>
        <v>269820122.84293652</v>
      </c>
      <c r="R69" s="764"/>
      <c r="S69" s="782"/>
      <c r="T69" s="782"/>
      <c r="U69" s="782"/>
    </row>
    <row r="70" spans="2:21" ht="31.5" customHeight="1" x14ac:dyDescent="0.2">
      <c r="B70" s="232"/>
      <c r="C70" s="234"/>
      <c r="D70" s="745" t="s">
        <v>151</v>
      </c>
      <c r="E70" s="746"/>
      <c r="F70" s="79" t="s">
        <v>152</v>
      </c>
      <c r="G70" s="762">
        <v>90000000</v>
      </c>
      <c r="H70" s="762"/>
      <c r="I70" s="762"/>
      <c r="J70" s="748"/>
      <c r="K70" s="748"/>
      <c r="L70" s="784" t="s">
        <v>221</v>
      </c>
      <c r="M70" s="785"/>
      <c r="N70" s="41"/>
      <c r="O70" s="112">
        <f t="shared" si="1"/>
        <v>1.2230370237882311</v>
      </c>
      <c r="P70" s="40" t="s">
        <v>220</v>
      </c>
      <c r="Q70" s="763">
        <f t="shared" si="0"/>
        <v>73587306.229891777</v>
      </c>
      <c r="R70" s="764"/>
      <c r="S70" s="782"/>
      <c r="T70" s="782"/>
      <c r="U70" s="782"/>
    </row>
    <row r="71" spans="2:21" ht="31.5" customHeight="1" x14ac:dyDescent="0.2">
      <c r="B71" s="232"/>
      <c r="C71" s="234"/>
      <c r="D71" s="745" t="s">
        <v>151</v>
      </c>
      <c r="E71" s="746"/>
      <c r="F71" s="79" t="s">
        <v>152</v>
      </c>
      <c r="G71" s="762">
        <v>420000000</v>
      </c>
      <c r="H71" s="762"/>
      <c r="I71" s="762"/>
      <c r="J71" s="778"/>
      <c r="K71" s="748"/>
      <c r="L71" s="754" t="s">
        <v>222</v>
      </c>
      <c r="M71" s="754" t="s">
        <v>216</v>
      </c>
      <c r="N71" s="41"/>
      <c r="O71" s="112">
        <f t="shared" si="1"/>
        <v>1.2230370237882311</v>
      </c>
      <c r="P71" s="40" t="s">
        <v>220</v>
      </c>
      <c r="Q71" s="763">
        <f t="shared" si="0"/>
        <v>343407429.07282829</v>
      </c>
      <c r="R71" s="764"/>
      <c r="S71" s="782"/>
      <c r="T71" s="782"/>
      <c r="U71" s="782"/>
    </row>
    <row r="72" spans="2:21" ht="31.5" customHeight="1" x14ac:dyDescent="0.2">
      <c r="B72" s="232"/>
      <c r="C72" s="234"/>
      <c r="D72" s="745" t="s">
        <v>151</v>
      </c>
      <c r="E72" s="746"/>
      <c r="F72" s="79" t="s">
        <v>152</v>
      </c>
      <c r="G72" s="762">
        <v>75000000</v>
      </c>
      <c r="H72" s="762"/>
      <c r="I72" s="762"/>
      <c r="J72" s="748"/>
      <c r="K72" s="748"/>
      <c r="L72" s="754" t="s">
        <v>223</v>
      </c>
      <c r="M72" s="754" t="s">
        <v>216</v>
      </c>
      <c r="N72" s="41"/>
      <c r="O72" s="112">
        <f t="shared" ref="O72:O79" si="2">137.4/111.82</f>
        <v>1.2287605079592203</v>
      </c>
      <c r="P72" s="40" t="s">
        <v>224</v>
      </c>
      <c r="Q72" s="763">
        <f t="shared" si="0"/>
        <v>61037117.903930128</v>
      </c>
      <c r="R72" s="764"/>
      <c r="S72" s="782"/>
      <c r="T72" s="782"/>
      <c r="U72" s="782"/>
    </row>
    <row r="73" spans="2:21" ht="31.5" customHeight="1" x14ac:dyDescent="0.2">
      <c r="B73" s="232"/>
      <c r="C73" s="234"/>
      <c r="D73" s="745" t="s">
        <v>151</v>
      </c>
      <c r="E73" s="746"/>
      <c r="F73" s="79" t="s">
        <v>152</v>
      </c>
      <c r="G73" s="762">
        <v>280000000</v>
      </c>
      <c r="H73" s="762"/>
      <c r="I73" s="762"/>
      <c r="J73" s="748"/>
      <c r="K73" s="748"/>
      <c r="L73" s="754" t="s">
        <v>225</v>
      </c>
      <c r="M73" s="754" t="s">
        <v>216</v>
      </c>
      <c r="N73" s="41"/>
      <c r="O73" s="112">
        <f t="shared" si="2"/>
        <v>1.2287605079592203</v>
      </c>
      <c r="P73" s="40" t="s">
        <v>224</v>
      </c>
      <c r="Q73" s="763">
        <f t="shared" si="0"/>
        <v>227871906.84133914</v>
      </c>
      <c r="R73" s="764"/>
      <c r="S73" s="782"/>
      <c r="T73" s="782"/>
      <c r="U73" s="782"/>
    </row>
    <row r="74" spans="2:21" ht="31.5" customHeight="1" x14ac:dyDescent="0.2">
      <c r="B74" s="232"/>
      <c r="C74" s="234"/>
      <c r="D74" s="745" t="s">
        <v>151</v>
      </c>
      <c r="E74" s="746"/>
      <c r="F74" s="79" t="s">
        <v>152</v>
      </c>
      <c r="G74" s="762">
        <v>50000000</v>
      </c>
      <c r="H74" s="762"/>
      <c r="I74" s="762"/>
      <c r="J74" s="748"/>
      <c r="K74" s="748"/>
      <c r="L74" s="754" t="s">
        <v>226</v>
      </c>
      <c r="M74" s="754" t="s">
        <v>216</v>
      </c>
      <c r="N74" s="41"/>
      <c r="O74" s="112">
        <f t="shared" si="2"/>
        <v>1.2287605079592203</v>
      </c>
      <c r="P74" s="40" t="s">
        <v>224</v>
      </c>
      <c r="Q74" s="763">
        <f t="shared" si="0"/>
        <v>40691411.935953416</v>
      </c>
      <c r="R74" s="764"/>
      <c r="S74" s="782"/>
      <c r="T74" s="782"/>
      <c r="U74" s="782"/>
    </row>
    <row r="75" spans="2:21" ht="31.5" customHeight="1" x14ac:dyDescent="0.2">
      <c r="B75" s="232"/>
      <c r="C75" s="234"/>
      <c r="D75" s="745" t="s">
        <v>151</v>
      </c>
      <c r="E75" s="746"/>
      <c r="F75" s="79" t="s">
        <v>152</v>
      </c>
      <c r="G75" s="762">
        <v>187500000</v>
      </c>
      <c r="H75" s="762"/>
      <c r="I75" s="762"/>
      <c r="J75" s="748"/>
      <c r="K75" s="748"/>
      <c r="L75" s="754" t="s">
        <v>227</v>
      </c>
      <c r="M75" s="754" t="s">
        <v>216</v>
      </c>
      <c r="N75" s="41"/>
      <c r="O75" s="112">
        <f t="shared" si="2"/>
        <v>1.2287605079592203</v>
      </c>
      <c r="P75" s="40" t="s">
        <v>224</v>
      </c>
      <c r="Q75" s="763">
        <f t="shared" si="0"/>
        <v>152592794.75982532</v>
      </c>
      <c r="R75" s="764"/>
      <c r="S75" s="782"/>
      <c r="T75" s="782"/>
      <c r="U75" s="782"/>
    </row>
    <row r="76" spans="2:21" ht="31.5" customHeight="1" x14ac:dyDescent="0.2">
      <c r="B76" s="232"/>
      <c r="C76" s="234"/>
      <c r="D76" s="745" t="s">
        <v>151</v>
      </c>
      <c r="E76" s="746"/>
      <c r="F76" s="79" t="s">
        <v>152</v>
      </c>
      <c r="G76" s="762">
        <v>100000000</v>
      </c>
      <c r="H76" s="762"/>
      <c r="I76" s="762"/>
      <c r="J76" s="748"/>
      <c r="K76" s="748"/>
      <c r="L76" s="754" t="s">
        <v>228</v>
      </c>
      <c r="M76" s="754" t="s">
        <v>216</v>
      </c>
      <c r="N76" s="41"/>
      <c r="O76" s="112">
        <f t="shared" si="2"/>
        <v>1.2287605079592203</v>
      </c>
      <c r="P76" s="40" t="s">
        <v>224</v>
      </c>
      <c r="Q76" s="763">
        <f t="shared" si="0"/>
        <v>81382823.871906832</v>
      </c>
      <c r="R76" s="764"/>
      <c r="S76" s="782"/>
      <c r="T76" s="782"/>
      <c r="U76" s="782"/>
    </row>
    <row r="77" spans="2:21" ht="31.5" customHeight="1" x14ac:dyDescent="0.2">
      <c r="B77" s="232"/>
      <c r="C77" s="234"/>
      <c r="D77" s="745" t="s">
        <v>151</v>
      </c>
      <c r="E77" s="746"/>
      <c r="F77" s="79" t="s">
        <v>152</v>
      </c>
      <c r="G77" s="762">
        <v>187500000</v>
      </c>
      <c r="H77" s="762"/>
      <c r="I77" s="762"/>
      <c r="J77" s="748"/>
      <c r="K77" s="748"/>
      <c r="L77" s="754" t="s">
        <v>229</v>
      </c>
      <c r="M77" s="754" t="s">
        <v>216</v>
      </c>
      <c r="N77" s="41"/>
      <c r="O77" s="112">
        <f t="shared" si="2"/>
        <v>1.2287605079592203</v>
      </c>
      <c r="P77" s="40" t="s">
        <v>224</v>
      </c>
      <c r="Q77" s="763">
        <f t="shared" si="0"/>
        <v>152592794.75982532</v>
      </c>
      <c r="R77" s="764"/>
      <c r="S77" s="782"/>
      <c r="T77" s="782"/>
      <c r="U77" s="782"/>
    </row>
    <row r="78" spans="2:21" ht="31.5" customHeight="1" x14ac:dyDescent="0.2">
      <c r="B78" s="232"/>
      <c r="C78" s="234"/>
      <c r="D78" s="745" t="s">
        <v>151</v>
      </c>
      <c r="E78" s="746"/>
      <c r="F78" s="79" t="s">
        <v>152</v>
      </c>
      <c r="G78" s="762">
        <v>90000000</v>
      </c>
      <c r="H78" s="762"/>
      <c r="I78" s="762"/>
      <c r="J78" s="748"/>
      <c r="K78" s="748"/>
      <c r="L78" s="754" t="s">
        <v>229</v>
      </c>
      <c r="M78" s="754" t="s">
        <v>216</v>
      </c>
      <c r="N78" s="41"/>
      <c r="O78" s="112">
        <f t="shared" si="2"/>
        <v>1.2287605079592203</v>
      </c>
      <c r="P78" s="40" t="s">
        <v>224</v>
      </c>
      <c r="Q78" s="763">
        <f t="shared" si="0"/>
        <v>73244541.484716147</v>
      </c>
      <c r="R78" s="764"/>
      <c r="S78" s="782"/>
      <c r="T78" s="782"/>
      <c r="U78" s="782"/>
    </row>
    <row r="79" spans="2:21" ht="31.5" customHeight="1" x14ac:dyDescent="0.2">
      <c r="B79" s="232"/>
      <c r="C79" s="234"/>
      <c r="D79" s="745" t="s">
        <v>151</v>
      </c>
      <c r="E79" s="746"/>
      <c r="F79" s="79" t="s">
        <v>152</v>
      </c>
      <c r="G79" s="762">
        <v>25000000</v>
      </c>
      <c r="H79" s="762"/>
      <c r="I79" s="762"/>
      <c r="J79" s="778"/>
      <c r="K79" s="748"/>
      <c r="L79" s="754" t="s">
        <v>230</v>
      </c>
      <c r="M79" s="754" t="s">
        <v>216</v>
      </c>
      <c r="N79" s="41"/>
      <c r="O79" s="112">
        <f t="shared" si="2"/>
        <v>1.2287605079592203</v>
      </c>
      <c r="P79" s="40" t="s">
        <v>224</v>
      </c>
      <c r="Q79" s="763">
        <f t="shared" ref="Q79:Q110" si="3">+G79/O79</f>
        <v>20345705.967976708</v>
      </c>
      <c r="R79" s="764"/>
      <c r="S79" s="782"/>
      <c r="T79" s="782"/>
      <c r="U79" s="782"/>
    </row>
    <row r="80" spans="2:21" ht="31.5" customHeight="1" x14ac:dyDescent="0.2">
      <c r="B80" s="232"/>
      <c r="C80" s="234"/>
      <c r="D80" s="745" t="s">
        <v>151</v>
      </c>
      <c r="E80" s="746"/>
      <c r="F80" s="79" t="s">
        <v>152</v>
      </c>
      <c r="G80" s="762">
        <v>15000000</v>
      </c>
      <c r="H80" s="762"/>
      <c r="I80" s="762"/>
      <c r="J80" s="778"/>
      <c r="K80" s="748"/>
      <c r="L80" s="754" t="s">
        <v>231</v>
      </c>
      <c r="M80" s="754" t="s">
        <v>216</v>
      </c>
      <c r="N80" s="41"/>
      <c r="O80" s="112">
        <f>138.05/111.82</f>
        <v>1.2345734215703812</v>
      </c>
      <c r="P80" s="40" t="s">
        <v>232</v>
      </c>
      <c r="Q80" s="763">
        <f t="shared" si="3"/>
        <v>12149945.67185802</v>
      </c>
      <c r="R80" s="764"/>
      <c r="S80" s="782"/>
      <c r="T80" s="782"/>
      <c r="U80" s="782"/>
    </row>
    <row r="81" spans="2:21" ht="31.5" customHeight="1" x14ac:dyDescent="0.2">
      <c r="B81" s="232"/>
      <c r="C81" s="234"/>
      <c r="D81" s="745" t="s">
        <v>151</v>
      </c>
      <c r="E81" s="746"/>
      <c r="F81" s="79" t="s">
        <v>152</v>
      </c>
      <c r="G81" s="762">
        <v>10000000</v>
      </c>
      <c r="H81" s="762"/>
      <c r="I81" s="762"/>
      <c r="J81" s="778"/>
      <c r="K81" s="748"/>
      <c r="L81" s="754" t="s">
        <v>233</v>
      </c>
      <c r="M81" s="754" t="s">
        <v>216</v>
      </c>
      <c r="N81" s="41"/>
      <c r="O81" s="112">
        <f>138.05/111.82</f>
        <v>1.2345734215703812</v>
      </c>
      <c r="P81" s="40" t="s">
        <v>234</v>
      </c>
      <c r="Q81" s="763">
        <f t="shared" si="3"/>
        <v>8099963.7812386798</v>
      </c>
      <c r="R81" s="764"/>
      <c r="S81" s="782"/>
      <c r="T81" s="782"/>
      <c r="U81" s="782"/>
    </row>
    <row r="82" spans="2:21" ht="31.5" customHeight="1" x14ac:dyDescent="0.2">
      <c r="B82" s="193"/>
      <c r="C82" s="195"/>
      <c r="D82" s="745" t="s">
        <v>151</v>
      </c>
      <c r="E82" s="746"/>
      <c r="F82" s="79" t="s">
        <v>152</v>
      </c>
      <c r="G82" s="762">
        <v>2336000000</v>
      </c>
      <c r="H82" s="762"/>
      <c r="I82" s="762"/>
      <c r="J82" s="748"/>
      <c r="K82" s="748"/>
      <c r="L82" s="754">
        <v>43196</v>
      </c>
      <c r="M82" s="754"/>
      <c r="N82" s="41"/>
      <c r="O82" s="112">
        <f>141.05/111.82</f>
        <v>1.2614022536218925</v>
      </c>
      <c r="P82" s="40" t="s">
        <v>235</v>
      </c>
      <c r="Q82" s="763">
        <f t="shared" si="3"/>
        <v>1851907266.9266214</v>
      </c>
      <c r="R82" s="764"/>
      <c r="S82" s="786"/>
      <c r="T82" s="787"/>
      <c r="U82" s="788"/>
    </row>
    <row r="83" spans="2:21" ht="31.5" customHeight="1" x14ac:dyDescent="0.2">
      <c r="B83" s="193"/>
      <c r="C83" s="195"/>
      <c r="D83" s="745" t="s">
        <v>151</v>
      </c>
      <c r="E83" s="746"/>
      <c r="F83" s="79" t="s">
        <v>152</v>
      </c>
      <c r="G83" s="762">
        <v>3504000000</v>
      </c>
      <c r="H83" s="762"/>
      <c r="I83" s="762"/>
      <c r="J83" s="748"/>
      <c r="K83" s="748"/>
      <c r="L83" s="754">
        <v>43200</v>
      </c>
      <c r="M83" s="754"/>
      <c r="N83" s="41"/>
      <c r="O83" s="112">
        <f t="shared" ref="O83:O84" si="4">141.05/111.82</f>
        <v>1.2614022536218925</v>
      </c>
      <c r="P83" s="40" t="s">
        <v>235</v>
      </c>
      <c r="Q83" s="763">
        <f t="shared" si="3"/>
        <v>2777860900.3899322</v>
      </c>
      <c r="R83" s="764"/>
      <c r="S83" s="786"/>
      <c r="T83" s="787"/>
      <c r="U83" s="788"/>
    </row>
    <row r="84" spans="2:21" ht="31.5" customHeight="1" x14ac:dyDescent="0.2">
      <c r="B84" s="232"/>
      <c r="C84" s="234"/>
      <c r="D84" s="745" t="s">
        <v>151</v>
      </c>
      <c r="E84" s="746"/>
      <c r="F84" s="79" t="s">
        <v>152</v>
      </c>
      <c r="G84" s="762">
        <v>3504000000</v>
      </c>
      <c r="H84" s="762"/>
      <c r="I84" s="762"/>
      <c r="J84" s="748"/>
      <c r="K84" s="748"/>
      <c r="L84" s="754">
        <v>43200</v>
      </c>
      <c r="M84" s="754"/>
      <c r="N84" s="41"/>
      <c r="O84" s="112">
        <f t="shared" si="4"/>
        <v>1.2614022536218925</v>
      </c>
      <c r="P84" s="40" t="s">
        <v>235</v>
      </c>
      <c r="Q84" s="763">
        <f t="shared" si="3"/>
        <v>2777860900.3899322</v>
      </c>
      <c r="R84" s="764"/>
      <c r="S84" s="782"/>
      <c r="T84" s="782"/>
      <c r="U84" s="782"/>
    </row>
    <row r="85" spans="2:21" ht="31.5" customHeight="1" x14ac:dyDescent="0.2">
      <c r="B85" s="193"/>
      <c r="C85" s="195"/>
      <c r="D85" s="745" t="s">
        <v>151</v>
      </c>
      <c r="E85" s="746"/>
      <c r="F85" s="79" t="s">
        <v>152</v>
      </c>
      <c r="G85" s="763">
        <v>18750000000</v>
      </c>
      <c r="H85" s="764"/>
      <c r="I85" s="202"/>
      <c r="J85" s="748"/>
      <c r="K85" s="748"/>
      <c r="L85" s="754">
        <v>43304</v>
      </c>
      <c r="M85" s="754"/>
      <c r="N85" s="72"/>
      <c r="O85" s="112">
        <f>142.28/111.82</f>
        <v>1.272402074763012</v>
      </c>
      <c r="P85" s="51" t="s">
        <v>454</v>
      </c>
      <c r="Q85" s="763">
        <f t="shared" si="3"/>
        <v>14735908068.597132</v>
      </c>
      <c r="R85" s="764"/>
      <c r="S85" s="786" t="s">
        <v>460</v>
      </c>
      <c r="T85" s="787"/>
      <c r="U85" s="788"/>
    </row>
    <row r="86" spans="2:21" ht="40.5" customHeight="1" x14ac:dyDescent="0.2">
      <c r="B86" s="193"/>
      <c r="C86" s="195"/>
      <c r="D86" s="745" t="s">
        <v>151</v>
      </c>
      <c r="E86" s="746"/>
      <c r="F86" s="79" t="s">
        <v>152</v>
      </c>
      <c r="G86" s="763">
        <v>6250000000</v>
      </c>
      <c r="H86" s="764"/>
      <c r="I86" s="202"/>
      <c r="J86" s="748"/>
      <c r="K86" s="748"/>
      <c r="L86" s="754">
        <v>43326</v>
      </c>
      <c r="M86" s="754"/>
      <c r="N86" s="72"/>
      <c r="O86" s="112">
        <f>142.1/111.82</f>
        <v>1.2707923448399214</v>
      </c>
      <c r="P86" s="51" t="s">
        <v>461</v>
      </c>
      <c r="Q86" s="763">
        <f t="shared" si="3"/>
        <v>4918191414.4968328</v>
      </c>
      <c r="R86" s="764"/>
      <c r="S86" s="786" t="s">
        <v>460</v>
      </c>
      <c r="T86" s="787"/>
      <c r="U86" s="788"/>
    </row>
    <row r="87" spans="2:21" ht="40.5" customHeight="1" x14ac:dyDescent="0.2">
      <c r="B87" s="193"/>
      <c r="C87" s="195"/>
      <c r="D87" s="745" t="s">
        <v>151</v>
      </c>
      <c r="E87" s="746"/>
      <c r="F87" s="79" t="s">
        <v>152</v>
      </c>
      <c r="G87" s="763">
        <v>1200000000</v>
      </c>
      <c r="H87" s="764"/>
      <c r="I87" s="202"/>
      <c r="J87" s="748"/>
      <c r="K87" s="748"/>
      <c r="L87" s="754">
        <v>43349</v>
      </c>
      <c r="M87" s="754"/>
      <c r="N87" s="72"/>
      <c r="O87" s="112">
        <f>142.27/111.82</f>
        <v>1.2723126453228404</v>
      </c>
      <c r="P87" s="51" t="s">
        <v>462</v>
      </c>
      <c r="Q87" s="763">
        <f t="shared" si="3"/>
        <v>943164405.70745754</v>
      </c>
      <c r="R87" s="764"/>
      <c r="S87" s="786" t="s">
        <v>460</v>
      </c>
      <c r="T87" s="787"/>
      <c r="U87" s="788"/>
    </row>
    <row r="88" spans="2:21" ht="40.5" customHeight="1" x14ac:dyDescent="0.2">
      <c r="B88" s="193"/>
      <c r="C88" s="195"/>
      <c r="D88" s="745" t="s">
        <v>151</v>
      </c>
      <c r="E88" s="746"/>
      <c r="F88" s="79" t="s">
        <v>152</v>
      </c>
      <c r="G88" s="763">
        <v>31260000000</v>
      </c>
      <c r="H88" s="764"/>
      <c r="I88" s="202"/>
      <c r="J88" s="748"/>
      <c r="K88" s="748"/>
      <c r="L88" s="754">
        <v>43350</v>
      </c>
      <c r="M88" s="754"/>
      <c r="N88" s="72"/>
      <c r="O88" s="112">
        <f>142.27/111.82</f>
        <v>1.2723126453228404</v>
      </c>
      <c r="P88" s="51" t="s">
        <v>462</v>
      </c>
      <c r="Q88" s="763">
        <f t="shared" si="3"/>
        <v>24569432768.679268</v>
      </c>
      <c r="R88" s="764"/>
      <c r="S88" s="786" t="s">
        <v>460</v>
      </c>
      <c r="T88" s="787"/>
      <c r="U88" s="788"/>
    </row>
    <row r="89" spans="2:21" ht="40.5" customHeight="1" x14ac:dyDescent="0.2">
      <c r="B89" s="193"/>
      <c r="C89" s="195"/>
      <c r="D89" s="745" t="s">
        <v>151</v>
      </c>
      <c r="E89" s="746"/>
      <c r="F89" s="79" t="s">
        <v>152</v>
      </c>
      <c r="G89" s="763">
        <v>774948587</v>
      </c>
      <c r="H89" s="764"/>
      <c r="I89" s="202"/>
      <c r="J89" s="748"/>
      <c r="K89" s="748"/>
      <c r="L89" s="754">
        <v>43367</v>
      </c>
      <c r="M89" s="754"/>
      <c r="N89" s="72"/>
      <c r="O89" s="112">
        <f t="shared" ref="O89:O92" si="5">142.27/111.82</f>
        <v>1.2723126453228404</v>
      </c>
      <c r="P89" s="51" t="s">
        <v>462</v>
      </c>
      <c r="Q89" s="763">
        <f t="shared" si="3"/>
        <v>609086602.92640746</v>
      </c>
      <c r="R89" s="764"/>
      <c r="S89" s="786" t="s">
        <v>460</v>
      </c>
      <c r="T89" s="787"/>
      <c r="U89" s="788"/>
    </row>
    <row r="90" spans="2:21" ht="40.5" customHeight="1" x14ac:dyDescent="0.2">
      <c r="B90" s="193"/>
      <c r="C90" s="195"/>
      <c r="D90" s="745" t="s">
        <v>151</v>
      </c>
      <c r="E90" s="746"/>
      <c r="F90" s="79" t="s">
        <v>152</v>
      </c>
      <c r="G90" s="763">
        <v>500000000</v>
      </c>
      <c r="H90" s="764"/>
      <c r="I90" s="202"/>
      <c r="J90" s="748"/>
      <c r="K90" s="748"/>
      <c r="L90" s="754">
        <v>43368</v>
      </c>
      <c r="M90" s="754"/>
      <c r="N90" s="72"/>
      <c r="O90" s="112">
        <f t="shared" si="5"/>
        <v>1.2723126453228404</v>
      </c>
      <c r="P90" s="51" t="s">
        <v>462</v>
      </c>
      <c r="Q90" s="763">
        <f t="shared" si="3"/>
        <v>392985169.044774</v>
      </c>
      <c r="R90" s="764"/>
      <c r="S90" s="786" t="s">
        <v>460</v>
      </c>
      <c r="T90" s="787"/>
      <c r="U90" s="788"/>
    </row>
    <row r="91" spans="2:21" ht="40.5" customHeight="1" x14ac:dyDescent="0.2">
      <c r="B91" s="193"/>
      <c r="C91" s="195"/>
      <c r="D91" s="745" t="s">
        <v>151</v>
      </c>
      <c r="E91" s="746"/>
      <c r="F91" s="79" t="s">
        <v>152</v>
      </c>
      <c r="G91" s="763">
        <v>15938500</v>
      </c>
      <c r="H91" s="764"/>
      <c r="I91" s="202"/>
      <c r="J91" s="748"/>
      <c r="K91" s="748"/>
      <c r="L91" s="754">
        <v>43369</v>
      </c>
      <c r="M91" s="754"/>
      <c r="N91" s="72"/>
      <c r="O91" s="112">
        <f t="shared" si="5"/>
        <v>1.2723126453228404</v>
      </c>
      <c r="P91" s="51" t="s">
        <v>462</v>
      </c>
      <c r="Q91" s="763">
        <f t="shared" si="3"/>
        <v>12527188.233640261</v>
      </c>
      <c r="R91" s="764"/>
      <c r="S91" s="786" t="s">
        <v>460</v>
      </c>
      <c r="T91" s="787"/>
      <c r="U91" s="788"/>
    </row>
    <row r="92" spans="2:21" ht="40.5" customHeight="1" x14ac:dyDescent="0.2">
      <c r="B92" s="193"/>
      <c r="C92" s="195"/>
      <c r="D92" s="745" t="s">
        <v>151</v>
      </c>
      <c r="E92" s="746"/>
      <c r="F92" s="79" t="s">
        <v>152</v>
      </c>
      <c r="G92" s="763">
        <v>3849112913</v>
      </c>
      <c r="H92" s="764"/>
      <c r="I92" s="202"/>
      <c r="J92" s="748"/>
      <c r="K92" s="748"/>
      <c r="L92" s="754">
        <v>43370</v>
      </c>
      <c r="M92" s="754"/>
      <c r="N92" s="72"/>
      <c r="O92" s="112">
        <f t="shared" si="5"/>
        <v>1.2723126453228404</v>
      </c>
      <c r="P92" s="51" t="s">
        <v>462</v>
      </c>
      <c r="Q92" s="763">
        <f t="shared" si="3"/>
        <v>3025288577.5754547</v>
      </c>
      <c r="R92" s="764"/>
      <c r="S92" s="786" t="s">
        <v>460</v>
      </c>
      <c r="T92" s="787"/>
      <c r="U92" s="788"/>
    </row>
    <row r="93" spans="2:21" ht="40.5" customHeight="1" x14ac:dyDescent="0.2">
      <c r="B93" s="193"/>
      <c r="C93" s="195"/>
      <c r="D93" s="745" t="s">
        <v>151</v>
      </c>
      <c r="E93" s="746"/>
      <c r="F93" s="79" t="s">
        <v>152</v>
      </c>
      <c r="G93" s="763">
        <v>22318303139</v>
      </c>
      <c r="H93" s="764"/>
      <c r="I93" s="202"/>
      <c r="J93" s="748"/>
      <c r="K93" s="748"/>
      <c r="L93" s="754">
        <v>43383</v>
      </c>
      <c r="M93" s="754"/>
      <c r="N93" s="72"/>
      <c r="O93" s="112">
        <f>142.5/111.82</f>
        <v>1.2743695224467895</v>
      </c>
      <c r="P93" s="51" t="s">
        <v>473</v>
      </c>
      <c r="Q93" s="763">
        <f t="shared" si="3"/>
        <v>17513211628.091087</v>
      </c>
      <c r="R93" s="764"/>
      <c r="S93" s="786"/>
      <c r="T93" s="787"/>
      <c r="U93" s="788"/>
    </row>
    <row r="94" spans="2:21" ht="40.5" customHeight="1" x14ac:dyDescent="0.2">
      <c r="B94" s="193"/>
      <c r="C94" s="195"/>
      <c r="D94" s="745" t="s">
        <v>151</v>
      </c>
      <c r="E94" s="746"/>
      <c r="F94" s="79" t="s">
        <v>152</v>
      </c>
      <c r="G94" s="763">
        <v>134904238</v>
      </c>
      <c r="H94" s="764"/>
      <c r="I94" s="202"/>
      <c r="J94" s="748"/>
      <c r="K94" s="748"/>
      <c r="L94" s="754">
        <v>43383</v>
      </c>
      <c r="M94" s="754"/>
      <c r="N94" s="72"/>
      <c r="O94" s="112">
        <f t="shared" ref="O94:O96" si="6">142.5/111.82</f>
        <v>1.2743695224467895</v>
      </c>
      <c r="P94" s="51" t="s">
        <v>473</v>
      </c>
      <c r="Q94" s="763">
        <f t="shared" si="3"/>
        <v>105859592.23270175</v>
      </c>
      <c r="R94" s="764"/>
      <c r="S94" s="786"/>
      <c r="T94" s="787"/>
      <c r="U94" s="788"/>
    </row>
    <row r="95" spans="2:21" ht="40.5" customHeight="1" x14ac:dyDescent="0.2">
      <c r="B95" s="193"/>
      <c r="C95" s="195"/>
      <c r="D95" s="745" t="s">
        <v>151</v>
      </c>
      <c r="E95" s="746"/>
      <c r="F95" s="79" t="s">
        <v>152</v>
      </c>
      <c r="G95" s="763">
        <v>22183398901</v>
      </c>
      <c r="H95" s="764"/>
      <c r="I95" s="202"/>
      <c r="J95" s="748"/>
      <c r="K95" s="748"/>
      <c r="L95" s="754">
        <v>43383</v>
      </c>
      <c r="M95" s="754"/>
      <c r="N95" s="72"/>
      <c r="O95" s="112">
        <f t="shared" si="6"/>
        <v>1.2743695224467895</v>
      </c>
      <c r="P95" s="51" t="s">
        <v>473</v>
      </c>
      <c r="Q95" s="763">
        <f t="shared" si="3"/>
        <v>17407352035.858387</v>
      </c>
      <c r="R95" s="764"/>
      <c r="S95" s="786"/>
      <c r="T95" s="787"/>
      <c r="U95" s="788"/>
    </row>
    <row r="96" spans="2:21" ht="40.5" customHeight="1" x14ac:dyDescent="0.2">
      <c r="B96" s="193"/>
      <c r="C96" s="195"/>
      <c r="D96" s="745" t="s">
        <v>151</v>
      </c>
      <c r="E96" s="746"/>
      <c r="F96" s="79" t="s">
        <v>152</v>
      </c>
      <c r="G96" s="763">
        <v>385000000</v>
      </c>
      <c r="H96" s="764"/>
      <c r="I96" s="202"/>
      <c r="J96" s="748"/>
      <c r="K96" s="748"/>
      <c r="L96" s="754">
        <v>43399</v>
      </c>
      <c r="M96" s="754"/>
      <c r="N96" s="72"/>
      <c r="O96" s="112">
        <f t="shared" si="6"/>
        <v>1.2743695224467895</v>
      </c>
      <c r="P96" s="51" t="s">
        <v>473</v>
      </c>
      <c r="Q96" s="763">
        <f t="shared" si="3"/>
        <v>302110175.43859649</v>
      </c>
      <c r="R96" s="764"/>
      <c r="S96" s="786" t="s">
        <v>460</v>
      </c>
      <c r="T96" s="787"/>
      <c r="U96" s="788"/>
    </row>
    <row r="97" spans="2:21" ht="40.5" customHeight="1" x14ac:dyDescent="0.2">
      <c r="B97" s="193"/>
      <c r="C97" s="195"/>
      <c r="D97" s="745" t="s">
        <v>151</v>
      </c>
      <c r="E97" s="746"/>
      <c r="F97" s="79" t="s">
        <v>152</v>
      </c>
      <c r="G97" s="763">
        <v>14493870000</v>
      </c>
      <c r="H97" s="764"/>
      <c r="I97" s="202"/>
      <c r="J97" s="748"/>
      <c r="K97" s="748"/>
      <c r="L97" s="754">
        <v>43431</v>
      </c>
      <c r="M97" s="754"/>
      <c r="N97" s="72"/>
      <c r="O97" s="112">
        <f>142.67/111.82</f>
        <v>1.2758898229297084</v>
      </c>
      <c r="P97" s="51" t="s">
        <v>480</v>
      </c>
      <c r="Q97" s="763">
        <f t="shared" si="3"/>
        <v>11359813159.03834</v>
      </c>
      <c r="R97" s="764"/>
      <c r="S97" s="786" t="s">
        <v>460</v>
      </c>
      <c r="T97" s="787"/>
      <c r="U97" s="788"/>
    </row>
    <row r="98" spans="2:21" ht="40.5" customHeight="1" x14ac:dyDescent="0.2">
      <c r="B98" s="193"/>
      <c r="C98" s="195"/>
      <c r="D98" s="745" t="s">
        <v>151</v>
      </c>
      <c r="E98" s="746"/>
      <c r="F98" s="79" t="s">
        <v>152</v>
      </c>
      <c r="G98" s="763">
        <v>4980000000</v>
      </c>
      <c r="H98" s="764"/>
      <c r="I98" s="202"/>
      <c r="J98" s="42"/>
      <c r="K98" s="42"/>
      <c r="L98" s="754">
        <v>43494</v>
      </c>
      <c r="M98" s="754"/>
      <c r="N98" s="72"/>
      <c r="O98" s="112">
        <f>100/78.05</f>
        <v>1.2812299807815504</v>
      </c>
      <c r="P98" s="51" t="s">
        <v>506</v>
      </c>
      <c r="Q98" s="763">
        <f t="shared" si="3"/>
        <v>3886889999.9999995</v>
      </c>
      <c r="R98" s="764"/>
      <c r="S98" s="786" t="s">
        <v>517</v>
      </c>
      <c r="T98" s="787"/>
      <c r="U98" s="788"/>
    </row>
    <row r="99" spans="2:21" ht="40.5" customHeight="1" x14ac:dyDescent="0.2">
      <c r="B99" s="193"/>
      <c r="C99" s="195"/>
      <c r="D99" s="745" t="s">
        <v>151</v>
      </c>
      <c r="E99" s="746"/>
      <c r="F99" s="79" t="s">
        <v>152</v>
      </c>
      <c r="G99" s="763">
        <v>645000000</v>
      </c>
      <c r="H99" s="764"/>
      <c r="I99" s="202"/>
      <c r="J99" s="42"/>
      <c r="K99" s="42"/>
      <c r="L99" s="754">
        <v>43495</v>
      </c>
      <c r="M99" s="754"/>
      <c r="N99" s="72"/>
      <c r="O99" s="112">
        <f>100/78.05</f>
        <v>1.2812299807815504</v>
      </c>
      <c r="P99" s="51" t="s">
        <v>506</v>
      </c>
      <c r="Q99" s="763">
        <f t="shared" si="3"/>
        <v>503422499.99999994</v>
      </c>
      <c r="R99" s="764"/>
      <c r="S99" s="786" t="s">
        <v>517</v>
      </c>
      <c r="T99" s="787"/>
      <c r="U99" s="788"/>
    </row>
    <row r="100" spans="2:21" ht="40.5" customHeight="1" x14ac:dyDescent="0.2">
      <c r="B100" s="193"/>
      <c r="C100" s="195"/>
      <c r="D100" s="745" t="s">
        <v>151</v>
      </c>
      <c r="E100" s="746"/>
      <c r="F100" s="79" t="s">
        <v>152</v>
      </c>
      <c r="G100" s="763">
        <v>16875000000</v>
      </c>
      <c r="H100" s="764"/>
      <c r="I100" s="202"/>
      <c r="J100" s="42"/>
      <c r="K100" s="42"/>
      <c r="L100" s="754">
        <v>43497</v>
      </c>
      <c r="M100" s="754"/>
      <c r="N100" s="72"/>
      <c r="O100" s="112">
        <f>100/78.05</f>
        <v>1.2812299807815504</v>
      </c>
      <c r="P100" s="51" t="s">
        <v>506</v>
      </c>
      <c r="Q100" s="763">
        <f t="shared" si="3"/>
        <v>13170937500</v>
      </c>
      <c r="R100" s="764"/>
      <c r="S100" s="786" t="s">
        <v>517</v>
      </c>
      <c r="T100" s="787"/>
      <c r="U100" s="788"/>
    </row>
    <row r="101" spans="2:21" ht="40.5" customHeight="1" x14ac:dyDescent="0.2">
      <c r="B101" s="193"/>
      <c r="C101" s="195"/>
      <c r="D101" s="745" t="s">
        <v>151</v>
      </c>
      <c r="E101" s="746"/>
      <c r="F101" s="79" t="s">
        <v>152</v>
      </c>
      <c r="G101" s="763">
        <v>9562500000</v>
      </c>
      <c r="H101" s="764"/>
      <c r="I101" s="202"/>
      <c r="J101" s="42"/>
      <c r="K101" s="42"/>
      <c r="L101" s="754">
        <v>43504</v>
      </c>
      <c r="M101" s="754"/>
      <c r="N101" s="72"/>
      <c r="O101" s="112">
        <f>100.6/78.05</f>
        <v>1.2889173606662396</v>
      </c>
      <c r="P101" s="51" t="s">
        <v>509</v>
      </c>
      <c r="Q101" s="763">
        <f t="shared" si="3"/>
        <v>7419017147.1172962</v>
      </c>
      <c r="R101" s="764"/>
      <c r="S101" s="786" t="s">
        <v>517</v>
      </c>
      <c r="T101" s="787"/>
      <c r="U101" s="788"/>
    </row>
    <row r="102" spans="2:21" ht="40.5" customHeight="1" x14ac:dyDescent="0.2">
      <c r="B102" s="193"/>
      <c r="C102" s="195"/>
      <c r="D102" s="745" t="s">
        <v>151</v>
      </c>
      <c r="E102" s="746"/>
      <c r="F102" s="79" t="s">
        <v>152</v>
      </c>
      <c r="G102" s="763">
        <v>9562500000</v>
      </c>
      <c r="H102" s="764"/>
      <c r="I102" s="202"/>
      <c r="J102" s="42"/>
      <c r="K102" s="42"/>
      <c r="L102" s="754">
        <v>43504</v>
      </c>
      <c r="M102" s="754"/>
      <c r="N102" s="72"/>
      <c r="O102" s="112">
        <f t="shared" ref="O102:O103" si="7">100.6/78.05</f>
        <v>1.2889173606662396</v>
      </c>
      <c r="P102" s="51" t="s">
        <v>509</v>
      </c>
      <c r="Q102" s="763">
        <f t="shared" si="3"/>
        <v>7419017147.1172962</v>
      </c>
      <c r="R102" s="764"/>
      <c r="S102" s="786" t="s">
        <v>517</v>
      </c>
      <c r="T102" s="787"/>
      <c r="U102" s="788"/>
    </row>
    <row r="103" spans="2:21" ht="40.5" customHeight="1" x14ac:dyDescent="0.2">
      <c r="B103" s="193"/>
      <c r="C103" s="195"/>
      <c r="D103" s="745" t="s">
        <v>151</v>
      </c>
      <c r="E103" s="746"/>
      <c r="F103" s="79" t="s">
        <v>152</v>
      </c>
      <c r="G103" s="763">
        <v>6375000004.9799995</v>
      </c>
      <c r="H103" s="764"/>
      <c r="I103" s="202"/>
      <c r="J103" s="42"/>
      <c r="K103" s="42"/>
      <c r="L103" s="754">
        <v>43522</v>
      </c>
      <c r="M103" s="754"/>
      <c r="N103" s="72"/>
      <c r="O103" s="112">
        <f t="shared" si="7"/>
        <v>1.2889173606662396</v>
      </c>
      <c r="P103" s="51" t="s">
        <v>509</v>
      </c>
      <c r="Q103" s="763">
        <f t="shared" si="3"/>
        <v>4946011435.275238</v>
      </c>
      <c r="R103" s="764"/>
      <c r="S103" s="786" t="s">
        <v>517</v>
      </c>
      <c r="T103" s="787"/>
      <c r="U103" s="788"/>
    </row>
    <row r="104" spans="2:21" ht="40.5" customHeight="1" x14ac:dyDescent="0.2">
      <c r="B104" s="193"/>
      <c r="C104" s="195"/>
      <c r="D104" s="745" t="s">
        <v>151</v>
      </c>
      <c r="E104" s="746"/>
      <c r="F104" s="79" t="s">
        <v>152</v>
      </c>
      <c r="G104" s="763">
        <v>18000000000</v>
      </c>
      <c r="H104" s="764"/>
      <c r="I104" s="202"/>
      <c r="J104" s="42"/>
      <c r="K104" s="42"/>
      <c r="L104" s="754">
        <v>43544</v>
      </c>
      <c r="M104" s="754"/>
      <c r="N104" s="72"/>
      <c r="O104" s="112">
        <f>101.18/78.05</f>
        <v>1.2963484945547727</v>
      </c>
      <c r="P104" s="51" t="s">
        <v>518</v>
      </c>
      <c r="Q104" s="763">
        <f t="shared" si="3"/>
        <v>13885155169.00573</v>
      </c>
      <c r="R104" s="764"/>
      <c r="S104" s="786" t="s">
        <v>517</v>
      </c>
      <c r="T104" s="787"/>
      <c r="U104" s="788"/>
    </row>
    <row r="105" spans="2:21" ht="40.5" customHeight="1" x14ac:dyDescent="0.2">
      <c r="B105" s="193"/>
      <c r="C105" s="195"/>
      <c r="D105" s="745" t="s">
        <v>151</v>
      </c>
      <c r="E105" s="746"/>
      <c r="F105" s="79" t="s">
        <v>152</v>
      </c>
      <c r="G105" s="763">
        <v>13500000000</v>
      </c>
      <c r="H105" s="764"/>
      <c r="I105" s="202"/>
      <c r="J105" s="42"/>
      <c r="K105" s="42"/>
      <c r="L105" s="754">
        <v>43546</v>
      </c>
      <c r="M105" s="754"/>
      <c r="N105" s="72"/>
      <c r="O105" s="112">
        <f>101.18/78.05</f>
        <v>1.2963484945547727</v>
      </c>
      <c r="P105" s="51" t="s">
        <v>518</v>
      </c>
      <c r="Q105" s="763">
        <f t="shared" si="3"/>
        <v>10413866376.754297</v>
      </c>
      <c r="R105" s="764"/>
      <c r="S105" s="786" t="s">
        <v>517</v>
      </c>
      <c r="T105" s="787"/>
      <c r="U105" s="788"/>
    </row>
    <row r="106" spans="2:21" ht="40.5" customHeight="1" x14ac:dyDescent="0.2">
      <c r="B106" s="193"/>
      <c r="C106" s="195"/>
      <c r="D106" s="745" t="s">
        <v>151</v>
      </c>
      <c r="E106" s="746"/>
      <c r="F106" s="79" t="s">
        <v>152</v>
      </c>
      <c r="G106" s="763">
        <v>8000000000</v>
      </c>
      <c r="H106" s="764"/>
      <c r="I106" s="202"/>
      <c r="J106" s="42"/>
      <c r="K106" s="42"/>
      <c r="L106" s="754">
        <v>43551</v>
      </c>
      <c r="M106" s="754"/>
      <c r="N106" s="72"/>
      <c r="O106" s="112">
        <f>101.18/78.05</f>
        <v>1.2963484945547727</v>
      </c>
      <c r="P106" s="51" t="s">
        <v>518</v>
      </c>
      <c r="Q106" s="763">
        <f t="shared" si="3"/>
        <v>6171180075.113658</v>
      </c>
      <c r="R106" s="764"/>
      <c r="S106" s="786" t="s">
        <v>517</v>
      </c>
      <c r="T106" s="787"/>
      <c r="U106" s="788"/>
    </row>
    <row r="107" spans="2:21" ht="40.5" customHeight="1" x14ac:dyDescent="0.2">
      <c r="B107" s="193"/>
      <c r="C107" s="195"/>
      <c r="D107" s="745" t="s">
        <v>151</v>
      </c>
      <c r="E107" s="746"/>
      <c r="F107" s="79" t="s">
        <v>152</v>
      </c>
      <c r="G107" s="763">
        <v>21527000000</v>
      </c>
      <c r="H107" s="764"/>
      <c r="I107" s="202"/>
      <c r="J107" s="42"/>
      <c r="K107" s="42"/>
      <c r="L107" s="754">
        <v>43570</v>
      </c>
      <c r="M107" s="754"/>
      <c r="N107" s="72"/>
      <c r="O107" s="112">
        <f>101.62/78.05</f>
        <v>1.3019859064702115</v>
      </c>
      <c r="P107" s="51" t="s">
        <v>522</v>
      </c>
      <c r="Q107" s="763">
        <f t="shared" si="3"/>
        <v>16533973135.209602</v>
      </c>
      <c r="R107" s="764"/>
      <c r="S107" s="786" t="s">
        <v>517</v>
      </c>
      <c r="T107" s="787"/>
      <c r="U107" s="788"/>
    </row>
    <row r="108" spans="2:21" ht="40.5" customHeight="1" x14ac:dyDescent="0.2">
      <c r="B108" s="193"/>
      <c r="C108" s="195"/>
      <c r="D108" s="745" t="s">
        <v>151</v>
      </c>
      <c r="E108" s="746"/>
      <c r="F108" s="79" t="s">
        <v>152</v>
      </c>
      <c r="G108" s="763">
        <v>11732000000</v>
      </c>
      <c r="H108" s="764"/>
      <c r="I108" s="202"/>
      <c r="J108" s="42"/>
      <c r="K108" s="42"/>
      <c r="L108" s="754">
        <v>43580</v>
      </c>
      <c r="M108" s="754"/>
      <c r="N108" s="72"/>
      <c r="O108" s="112">
        <f>101.62/78.05</f>
        <v>1.3019859064702115</v>
      </c>
      <c r="P108" s="51" t="s">
        <v>522</v>
      </c>
      <c r="Q108" s="763">
        <f t="shared" si="3"/>
        <v>9010850226.3333988</v>
      </c>
      <c r="R108" s="764"/>
      <c r="S108" s="786" t="s">
        <v>517</v>
      </c>
      <c r="T108" s="787"/>
      <c r="U108" s="788"/>
    </row>
    <row r="109" spans="2:21" ht="42" customHeight="1" x14ac:dyDescent="0.2">
      <c r="B109" s="193"/>
      <c r="C109" s="195"/>
      <c r="D109" s="745" t="s">
        <v>151</v>
      </c>
      <c r="E109" s="746"/>
      <c r="F109" s="79" t="s">
        <v>152</v>
      </c>
      <c r="G109" s="763">
        <v>4875000000</v>
      </c>
      <c r="H109" s="764"/>
      <c r="I109" s="202"/>
      <c r="J109" s="42"/>
      <c r="K109" s="42"/>
      <c r="L109" s="754">
        <v>43581</v>
      </c>
      <c r="M109" s="754"/>
      <c r="N109" s="72"/>
      <c r="O109" s="112">
        <f>101.62/78.05</f>
        <v>1.3019859064702115</v>
      </c>
      <c r="P109" s="51" t="s">
        <v>522</v>
      </c>
      <c r="Q109" s="763">
        <f t="shared" si="3"/>
        <v>3744280161.3855538</v>
      </c>
      <c r="R109" s="764"/>
      <c r="S109" s="786" t="s">
        <v>579</v>
      </c>
      <c r="T109" s="787"/>
      <c r="U109" s="788"/>
    </row>
    <row r="110" spans="2:21" ht="42" customHeight="1" x14ac:dyDescent="0.2">
      <c r="B110" s="193"/>
      <c r="C110" s="195"/>
      <c r="D110" s="745" t="s">
        <v>151</v>
      </c>
      <c r="E110" s="746"/>
      <c r="F110" s="79" t="s">
        <v>152</v>
      </c>
      <c r="G110" s="763">
        <v>3366000000</v>
      </c>
      <c r="H110" s="764"/>
      <c r="I110" s="202"/>
      <c r="J110" s="42"/>
      <c r="K110" s="42"/>
      <c r="L110" s="754">
        <v>43591</v>
      </c>
      <c r="M110" s="754"/>
      <c r="N110" s="72"/>
      <c r="O110" s="112">
        <f>102.12/78.05</f>
        <v>1.3083920563741192</v>
      </c>
      <c r="P110" s="51" t="s">
        <v>582</v>
      </c>
      <c r="Q110" s="763">
        <f t="shared" si="3"/>
        <v>2572623384.253819</v>
      </c>
      <c r="R110" s="764"/>
      <c r="S110" s="786" t="s">
        <v>579</v>
      </c>
      <c r="T110" s="787"/>
      <c r="U110" s="788"/>
    </row>
    <row r="111" spans="2:21" ht="31.5" customHeight="1" x14ac:dyDescent="0.2">
      <c r="B111" s="192"/>
      <c r="C111" s="200"/>
      <c r="D111" s="745"/>
      <c r="E111" s="746"/>
      <c r="F111" s="1022" t="s">
        <v>236</v>
      </c>
      <c r="G111" s="789">
        <f>SUM(G15:H110)</f>
        <v>384347324524.47998</v>
      </c>
      <c r="H111" s="790"/>
      <c r="I111" s="202"/>
      <c r="J111" s="42"/>
      <c r="K111" s="42"/>
      <c r="L111" s="43"/>
      <c r="M111" s="43"/>
      <c r="N111" s="44"/>
      <c r="O111" s="44"/>
      <c r="P111" s="44"/>
      <c r="Q111" s="791">
        <f>SUM(Q15:R110)</f>
        <v>309017897125.14862</v>
      </c>
      <c r="R111" s="792"/>
      <c r="S111" s="60"/>
      <c r="T111" s="60"/>
      <c r="U111" s="61"/>
    </row>
    <row r="112" spans="2:21" ht="31.5" customHeight="1" x14ac:dyDescent="0.2">
      <c r="B112" s="232"/>
      <c r="C112" s="234"/>
      <c r="D112" s="745" t="s">
        <v>151</v>
      </c>
      <c r="E112" s="746"/>
      <c r="F112" s="79" t="s">
        <v>237</v>
      </c>
      <c r="G112" s="762">
        <v>578332629.87</v>
      </c>
      <c r="H112" s="762"/>
      <c r="I112" s="762"/>
      <c r="J112" s="748"/>
      <c r="K112" s="748"/>
      <c r="L112" s="754">
        <v>42278</v>
      </c>
      <c r="M112" s="754" t="s">
        <v>216</v>
      </c>
      <c r="N112" s="41"/>
      <c r="O112" s="59">
        <f>123.78/111.82</f>
        <v>1.1069576104453587</v>
      </c>
      <c r="P112" s="40" t="s">
        <v>238</v>
      </c>
      <c r="Q112" s="763">
        <f>+G112/O112</f>
        <v>522452372.53242362</v>
      </c>
      <c r="R112" s="764"/>
      <c r="S112" s="782"/>
      <c r="T112" s="782"/>
      <c r="U112" s="782"/>
    </row>
    <row r="113" spans="1:21" ht="31.5" customHeight="1" x14ac:dyDescent="0.2">
      <c r="B113" s="232"/>
      <c r="C113" s="234"/>
      <c r="D113" s="745" t="s">
        <v>151</v>
      </c>
      <c r="E113" s="746"/>
      <c r="F113" s="79" t="s">
        <v>237</v>
      </c>
      <c r="G113" s="762">
        <v>906673067.28999996</v>
      </c>
      <c r="H113" s="762"/>
      <c r="I113" s="762"/>
      <c r="J113" s="748"/>
      <c r="K113" s="748"/>
      <c r="L113" s="754">
        <v>42369</v>
      </c>
      <c r="M113" s="754" t="s">
        <v>216</v>
      </c>
      <c r="N113" s="41"/>
      <c r="O113" s="112">
        <f>125.37/111.82</f>
        <v>1.1211768914326596</v>
      </c>
      <c r="P113" s="40" t="s">
        <v>219</v>
      </c>
      <c r="Q113" s="763">
        <f>+G113/O113</f>
        <v>808679766.96472681</v>
      </c>
      <c r="R113" s="764"/>
      <c r="S113" s="782"/>
      <c r="T113" s="782"/>
      <c r="U113" s="782"/>
    </row>
    <row r="114" spans="1:21" ht="47.25" customHeight="1" x14ac:dyDescent="0.2">
      <c r="B114" s="200"/>
      <c r="C114" s="198" t="s">
        <v>711</v>
      </c>
      <c r="D114" s="80"/>
      <c r="E114" s="80"/>
      <c r="F114" s="80"/>
      <c r="G114" s="799">
        <f>+G111+G112+G113</f>
        <v>385832330221.63995</v>
      </c>
      <c r="H114" s="800"/>
      <c r="I114" s="45"/>
      <c r="J114" s="42"/>
      <c r="K114" s="42"/>
      <c r="L114" s="43"/>
      <c r="M114" s="43"/>
      <c r="N114" s="44"/>
      <c r="O114" s="44"/>
      <c r="P114" s="44"/>
      <c r="Q114" s="791">
        <f>+Q111+Q112+Q113</f>
        <v>310349029264.64575</v>
      </c>
      <c r="R114" s="792"/>
      <c r="S114" s="46"/>
      <c r="T114" s="46"/>
      <c r="U114" s="47"/>
    </row>
    <row r="115" spans="1:21" ht="31.5" customHeight="1" x14ac:dyDescent="0.2">
      <c r="B115" s="193"/>
      <c r="C115" s="194"/>
      <c r="D115" s="81"/>
      <c r="E115" s="81"/>
      <c r="F115" s="81"/>
      <c r="G115" s="110"/>
      <c r="H115" s="110"/>
      <c r="I115" s="110"/>
      <c r="J115" s="42"/>
      <c r="K115" s="42"/>
      <c r="L115" s="43"/>
      <c r="M115" s="43"/>
      <c r="N115" s="44"/>
      <c r="O115" s="44"/>
      <c r="P115" s="44"/>
      <c r="Q115" s="110"/>
      <c r="R115" s="110"/>
      <c r="S115" s="46"/>
      <c r="T115" s="46"/>
      <c r="U115" s="47"/>
    </row>
    <row r="116" spans="1:21" ht="31.5" customHeight="1" x14ac:dyDescent="0.2">
      <c r="A116" s="1" t="s">
        <v>712</v>
      </c>
      <c r="B116" s="378" t="s">
        <v>239</v>
      </c>
      <c r="C116" s="379"/>
      <c r="D116" s="379"/>
      <c r="E116" s="379"/>
      <c r="F116" s="379"/>
      <c r="G116" s="379"/>
      <c r="H116" s="379"/>
      <c r="I116" s="379"/>
      <c r="J116" s="379"/>
      <c r="K116" s="379"/>
      <c r="L116" s="379"/>
      <c r="M116" s="379"/>
      <c r="N116" s="379"/>
      <c r="O116" s="379"/>
      <c r="P116" s="379"/>
      <c r="Q116" s="379"/>
      <c r="R116" s="379"/>
      <c r="S116" s="379"/>
      <c r="T116" s="379"/>
      <c r="U116" s="380"/>
    </row>
    <row r="117" spans="1:21" ht="15" x14ac:dyDescent="0.2">
      <c r="B117" s="731" t="s">
        <v>138</v>
      </c>
      <c r="C117" s="731"/>
      <c r="D117" s="732" t="s">
        <v>139</v>
      </c>
      <c r="E117" s="732"/>
      <c r="F117" s="732" t="s">
        <v>140</v>
      </c>
      <c r="G117" s="735" t="s">
        <v>141</v>
      </c>
      <c r="H117" s="735"/>
      <c r="I117" s="735"/>
      <c r="J117" s="735"/>
      <c r="K117" s="735"/>
      <c r="L117" s="735"/>
      <c r="M117" s="735"/>
      <c r="N117" s="735" t="s">
        <v>142</v>
      </c>
      <c r="O117" s="735"/>
      <c r="P117" s="735"/>
      <c r="Q117" s="735"/>
      <c r="R117" s="735"/>
      <c r="S117" s="735" t="s">
        <v>99</v>
      </c>
      <c r="T117" s="735"/>
      <c r="U117" s="735"/>
    </row>
    <row r="118" spans="1:21" ht="15" customHeight="1" x14ac:dyDescent="0.2">
      <c r="B118" s="731"/>
      <c r="C118" s="731"/>
      <c r="D118" s="732"/>
      <c r="E118" s="732"/>
      <c r="F118" s="732"/>
      <c r="G118" s="751" t="s">
        <v>143</v>
      </c>
      <c r="H118" s="732"/>
      <c r="I118" s="732"/>
      <c r="J118" s="751" t="s">
        <v>144</v>
      </c>
      <c r="K118" s="751"/>
      <c r="L118" s="751" t="s">
        <v>145</v>
      </c>
      <c r="M118" s="751"/>
      <c r="N118" s="203" t="s">
        <v>146</v>
      </c>
      <c r="O118" s="203" t="s">
        <v>147</v>
      </c>
      <c r="P118" s="203" t="s">
        <v>148</v>
      </c>
      <c r="Q118" s="751" t="s">
        <v>149</v>
      </c>
      <c r="R118" s="751"/>
      <c r="S118" s="735"/>
      <c r="T118" s="735"/>
      <c r="U118" s="735"/>
    </row>
    <row r="119" spans="1:21" ht="28.5" customHeight="1" x14ac:dyDescent="0.2">
      <c r="B119" s="232" t="s">
        <v>150</v>
      </c>
      <c r="C119" s="234"/>
      <c r="D119" s="448" t="s">
        <v>239</v>
      </c>
      <c r="E119" s="448"/>
      <c r="F119" s="79" t="s">
        <v>152</v>
      </c>
      <c r="G119" s="793">
        <v>1792505269</v>
      </c>
      <c r="H119" s="793"/>
      <c r="I119" s="793"/>
      <c r="J119" s="794" t="s">
        <v>153</v>
      </c>
      <c r="K119" s="794"/>
      <c r="L119" s="795">
        <v>42278</v>
      </c>
      <c r="M119" s="796"/>
      <c r="N119" s="204">
        <v>1630902678</v>
      </c>
      <c r="O119" s="59">
        <f>123.78/111.82</f>
        <v>1.1069576104453587</v>
      </c>
      <c r="P119" s="113" t="s">
        <v>169</v>
      </c>
      <c r="Q119" s="797">
        <f t="shared" ref="Q119:Q138" si="8">+G119/O119</f>
        <v>1619307959.1176279</v>
      </c>
      <c r="R119" s="798"/>
      <c r="S119" s="235" t="s">
        <v>240</v>
      </c>
      <c r="T119" s="235"/>
      <c r="U119" s="235"/>
    </row>
    <row r="120" spans="1:21" ht="27.75" customHeight="1" x14ac:dyDescent="0.2">
      <c r="B120" s="232" t="s">
        <v>154</v>
      </c>
      <c r="C120" s="234"/>
      <c r="D120" s="448" t="s">
        <v>239</v>
      </c>
      <c r="E120" s="448"/>
      <c r="F120" s="79" t="s">
        <v>152</v>
      </c>
      <c r="G120" s="793">
        <v>1805267351.8</v>
      </c>
      <c r="H120" s="793"/>
      <c r="I120" s="793"/>
      <c r="J120" s="794" t="s">
        <v>153</v>
      </c>
      <c r="K120" s="794"/>
      <c r="L120" s="795">
        <v>42311</v>
      </c>
      <c r="M120" s="796"/>
      <c r="N120" s="204">
        <v>1630902678</v>
      </c>
      <c r="O120" s="112">
        <f>124.62/111.82</f>
        <v>1.1144696834197818</v>
      </c>
      <c r="P120" s="114" t="s">
        <v>174</v>
      </c>
      <c r="Q120" s="774">
        <f>+G120/O120</f>
        <v>1619844288.8643556</v>
      </c>
      <c r="R120" s="776"/>
      <c r="S120" s="235" t="s">
        <v>240</v>
      </c>
      <c r="T120" s="235"/>
      <c r="U120" s="235"/>
    </row>
    <row r="121" spans="1:21" ht="27.75" customHeight="1" x14ac:dyDescent="0.2">
      <c r="B121" s="232" t="s">
        <v>154</v>
      </c>
      <c r="C121" s="234"/>
      <c r="D121" s="448" t="s">
        <v>239</v>
      </c>
      <c r="E121" s="448"/>
      <c r="F121" s="79" t="s">
        <v>152</v>
      </c>
      <c r="G121" s="793">
        <v>12313884</v>
      </c>
      <c r="H121" s="793"/>
      <c r="I121" s="793"/>
      <c r="J121" s="794" t="s">
        <v>153</v>
      </c>
      <c r="K121" s="794"/>
      <c r="L121" s="795">
        <v>42367</v>
      </c>
      <c r="M121" s="796"/>
      <c r="N121" s="204">
        <v>1630902678</v>
      </c>
      <c r="O121" s="112">
        <f>125.37/111.82</f>
        <v>1.1211768914326596</v>
      </c>
      <c r="P121" s="114" t="s">
        <v>176</v>
      </c>
      <c r="Q121" s="774">
        <f t="shared" ref="Q121" si="9">+G121/O121</f>
        <v>10982998.395788467</v>
      </c>
      <c r="R121" s="776"/>
      <c r="S121" s="235" t="s">
        <v>240</v>
      </c>
      <c r="T121" s="235"/>
      <c r="U121" s="235"/>
    </row>
    <row r="122" spans="1:21" ht="28.5" customHeight="1" x14ac:dyDescent="0.2">
      <c r="B122" s="232" t="s">
        <v>156</v>
      </c>
      <c r="C122" s="234"/>
      <c r="D122" s="448" t="s">
        <v>239</v>
      </c>
      <c r="E122" s="448"/>
      <c r="F122" s="79" t="s">
        <v>152</v>
      </c>
      <c r="G122" s="793">
        <v>1828541334</v>
      </c>
      <c r="H122" s="793"/>
      <c r="I122" s="793"/>
      <c r="J122" s="801" t="s">
        <v>241</v>
      </c>
      <c r="K122" s="801"/>
      <c r="L122" s="795">
        <v>42367</v>
      </c>
      <c r="M122" s="796"/>
      <c r="N122" s="204">
        <v>1630902678</v>
      </c>
      <c r="O122" s="112">
        <f>125.37/111.82</f>
        <v>1.1211768914326596</v>
      </c>
      <c r="P122" s="114" t="s">
        <v>176</v>
      </c>
      <c r="Q122" s="774">
        <f t="shared" si="8"/>
        <v>1630912434.9356306</v>
      </c>
      <c r="R122" s="776"/>
      <c r="S122" s="235" t="s">
        <v>240</v>
      </c>
      <c r="T122" s="235"/>
      <c r="U122" s="235"/>
    </row>
    <row r="123" spans="1:21" ht="27" customHeight="1" x14ac:dyDescent="0.2">
      <c r="B123" s="232" t="s">
        <v>158</v>
      </c>
      <c r="C123" s="234"/>
      <c r="D123" s="448" t="s">
        <v>239</v>
      </c>
      <c r="E123" s="448"/>
      <c r="F123" s="79" t="s">
        <v>152</v>
      </c>
      <c r="G123" s="793">
        <v>1839906750</v>
      </c>
      <c r="H123" s="793"/>
      <c r="I123" s="793"/>
      <c r="J123" s="802" t="s">
        <v>242</v>
      </c>
      <c r="K123" s="803"/>
      <c r="L123" s="795">
        <v>42387</v>
      </c>
      <c r="M123" s="796">
        <v>42387</v>
      </c>
      <c r="N123" s="204">
        <v>1630902678</v>
      </c>
      <c r="O123" s="112">
        <f>126.15/111.82</f>
        <v>1.1281523877660526</v>
      </c>
      <c r="P123" s="114" t="s">
        <v>181</v>
      </c>
      <c r="Q123" s="774">
        <f t="shared" si="8"/>
        <v>1630902677.6456599</v>
      </c>
      <c r="R123" s="776"/>
      <c r="S123" s="235" t="s">
        <v>240</v>
      </c>
      <c r="T123" s="235"/>
      <c r="U123" s="235"/>
    </row>
    <row r="124" spans="1:21" ht="27" customHeight="1" x14ac:dyDescent="0.2">
      <c r="B124" s="232" t="s">
        <v>158</v>
      </c>
      <c r="C124" s="234"/>
      <c r="D124" s="448" t="s">
        <v>239</v>
      </c>
      <c r="E124" s="448"/>
      <c r="F124" s="79" t="s">
        <v>152</v>
      </c>
      <c r="G124" s="793">
        <v>13080610</v>
      </c>
      <c r="H124" s="793"/>
      <c r="I124" s="793"/>
      <c r="J124" s="802" t="s">
        <v>242</v>
      </c>
      <c r="K124" s="803"/>
      <c r="L124" s="795">
        <v>42395</v>
      </c>
      <c r="M124" s="796">
        <v>42387</v>
      </c>
      <c r="N124" s="204">
        <v>0</v>
      </c>
      <c r="O124" s="112">
        <f>126.15/111.82</f>
        <v>1.1281523877660526</v>
      </c>
      <c r="P124" s="114" t="s">
        <v>181</v>
      </c>
      <c r="Q124" s="797">
        <f t="shared" si="8"/>
        <v>11594719.066191042</v>
      </c>
      <c r="R124" s="798"/>
      <c r="S124" s="235" t="s">
        <v>240</v>
      </c>
      <c r="T124" s="235"/>
      <c r="U124" s="235"/>
    </row>
    <row r="125" spans="1:21" ht="26.25" customHeight="1" x14ac:dyDescent="0.2">
      <c r="B125" s="232" t="s">
        <v>160</v>
      </c>
      <c r="C125" s="234"/>
      <c r="D125" s="448" t="s">
        <v>239</v>
      </c>
      <c r="E125" s="448"/>
      <c r="F125" s="79" t="s">
        <v>152</v>
      </c>
      <c r="G125" s="793">
        <v>1863680417</v>
      </c>
      <c r="H125" s="793"/>
      <c r="I125" s="793"/>
      <c r="J125" s="801" t="s">
        <v>243</v>
      </c>
      <c r="K125" s="801"/>
      <c r="L125" s="795">
        <v>42416</v>
      </c>
      <c r="M125" s="796">
        <v>42416</v>
      </c>
      <c r="N125" s="204">
        <v>1630902678</v>
      </c>
      <c r="O125" s="112">
        <f>127.78/111.82</f>
        <v>1.1427293865140404</v>
      </c>
      <c r="P125" s="114" t="s">
        <v>184</v>
      </c>
      <c r="Q125" s="774">
        <f t="shared" si="8"/>
        <v>1630902678.266865</v>
      </c>
      <c r="R125" s="776"/>
      <c r="S125" s="235" t="s">
        <v>244</v>
      </c>
      <c r="T125" s="235"/>
      <c r="U125" s="235"/>
    </row>
    <row r="126" spans="1:21" ht="26.25" customHeight="1" x14ac:dyDescent="0.2">
      <c r="B126" s="232" t="s">
        <v>162</v>
      </c>
      <c r="C126" s="234"/>
      <c r="D126" s="448" t="s">
        <v>239</v>
      </c>
      <c r="E126" s="448"/>
      <c r="F126" s="79" t="s">
        <v>152</v>
      </c>
      <c r="G126" s="793">
        <v>1887454082.99</v>
      </c>
      <c r="H126" s="793"/>
      <c r="I126" s="793"/>
      <c r="J126" s="802" t="s">
        <v>245</v>
      </c>
      <c r="K126" s="803"/>
      <c r="L126" s="795">
        <v>42445</v>
      </c>
      <c r="M126" s="796">
        <v>42445</v>
      </c>
      <c r="N126" s="204">
        <v>1630902678</v>
      </c>
      <c r="O126" s="112">
        <f>129.41/111.82</f>
        <v>1.1573063852620282</v>
      </c>
      <c r="P126" s="114" t="s">
        <v>188</v>
      </c>
      <c r="Q126" s="774">
        <f t="shared" si="8"/>
        <v>1630902677.9997048</v>
      </c>
      <c r="R126" s="776"/>
      <c r="S126" s="235" t="s">
        <v>240</v>
      </c>
      <c r="T126" s="235"/>
      <c r="U126" s="235"/>
    </row>
    <row r="127" spans="1:21" ht="27.75" customHeight="1" x14ac:dyDescent="0.2">
      <c r="B127" s="232" t="s">
        <v>164</v>
      </c>
      <c r="C127" s="234"/>
      <c r="D127" s="448" t="s">
        <v>239</v>
      </c>
      <c r="E127" s="448"/>
      <c r="F127" s="79" t="s">
        <v>152</v>
      </c>
      <c r="G127" s="793">
        <v>1905247870</v>
      </c>
      <c r="H127" s="793"/>
      <c r="I127" s="793"/>
      <c r="J127" s="802" t="s">
        <v>246</v>
      </c>
      <c r="K127" s="803"/>
      <c r="L127" s="795">
        <v>42474</v>
      </c>
      <c r="M127" s="796">
        <v>42474</v>
      </c>
      <c r="N127" s="204">
        <v>1630902678</v>
      </c>
      <c r="O127" s="112">
        <f>130.63/111.82</f>
        <v>1.1682167769629763</v>
      </c>
      <c r="P127" s="114" t="s">
        <v>193</v>
      </c>
      <c r="Q127" s="774">
        <f t="shared" si="8"/>
        <v>1630902677.9713693</v>
      </c>
      <c r="R127" s="776"/>
      <c r="S127" s="235" t="s">
        <v>244</v>
      </c>
      <c r="T127" s="235"/>
      <c r="U127" s="235"/>
    </row>
    <row r="128" spans="1:21" ht="27.75" customHeight="1" x14ac:dyDescent="0.2">
      <c r="B128" s="232" t="s">
        <v>166</v>
      </c>
      <c r="C128" s="234"/>
      <c r="D128" s="448" t="s">
        <v>239</v>
      </c>
      <c r="E128" s="448"/>
      <c r="F128" s="79" t="s">
        <v>152</v>
      </c>
      <c r="G128" s="793">
        <v>1914728166</v>
      </c>
      <c r="H128" s="793"/>
      <c r="I128" s="793"/>
      <c r="J128" s="801" t="s">
        <v>247</v>
      </c>
      <c r="K128" s="801"/>
      <c r="L128" s="795">
        <v>42506</v>
      </c>
      <c r="M128" s="796">
        <v>42506</v>
      </c>
      <c r="N128" s="204">
        <v>1630902678</v>
      </c>
      <c r="O128" s="112">
        <f>131.28/111.82</f>
        <v>1.1740296905741372</v>
      </c>
      <c r="P128" s="114" t="s">
        <v>198</v>
      </c>
      <c r="Q128" s="774">
        <f t="shared" si="8"/>
        <v>1630902677.6517365</v>
      </c>
      <c r="R128" s="776"/>
      <c r="S128" s="235" t="s">
        <v>244</v>
      </c>
      <c r="T128" s="235"/>
      <c r="U128" s="235"/>
    </row>
    <row r="129" spans="1:21" ht="29.25" customHeight="1" x14ac:dyDescent="0.2">
      <c r="B129" s="232" t="s">
        <v>248</v>
      </c>
      <c r="C129" s="234"/>
      <c r="D129" s="448" t="s">
        <v>239</v>
      </c>
      <c r="E129" s="448"/>
      <c r="F129" s="79" t="s">
        <v>152</v>
      </c>
      <c r="G129" s="793">
        <v>1924500164</v>
      </c>
      <c r="H129" s="793"/>
      <c r="I129" s="793"/>
      <c r="J129" s="802" t="s">
        <v>249</v>
      </c>
      <c r="K129" s="803"/>
      <c r="L129" s="795">
        <v>42535</v>
      </c>
      <c r="M129" s="796">
        <v>42535</v>
      </c>
      <c r="N129" s="204">
        <v>1630902678</v>
      </c>
      <c r="O129" s="112">
        <f>131.95/111.82</f>
        <v>1.1800214630656412</v>
      </c>
      <c r="P129" s="114" t="s">
        <v>201</v>
      </c>
      <c r="Q129" s="774">
        <f t="shared" si="8"/>
        <v>1630902677.8209929</v>
      </c>
      <c r="R129" s="776"/>
      <c r="S129" s="235" t="s">
        <v>244</v>
      </c>
      <c r="T129" s="235"/>
      <c r="U129" s="235"/>
    </row>
    <row r="130" spans="1:21" ht="29.25" customHeight="1" x14ac:dyDescent="0.2">
      <c r="B130" s="232" t="s">
        <v>250</v>
      </c>
      <c r="C130" s="234"/>
      <c r="D130" s="448" t="s">
        <v>239</v>
      </c>
      <c r="E130" s="448"/>
      <c r="F130" s="79" t="s">
        <v>152</v>
      </c>
      <c r="G130" s="793">
        <v>1933737765</v>
      </c>
      <c r="H130" s="793"/>
      <c r="I130" s="793"/>
      <c r="J130" s="804" t="s">
        <v>251</v>
      </c>
      <c r="K130" s="805"/>
      <c r="L130" s="795">
        <v>42558</v>
      </c>
      <c r="M130" s="796">
        <v>42558</v>
      </c>
      <c r="N130" s="204">
        <v>1630902678</v>
      </c>
      <c r="O130" s="112">
        <f>132.58/111.82</f>
        <v>1.1856555177964587</v>
      </c>
      <c r="P130" s="114" t="s">
        <v>204</v>
      </c>
      <c r="Q130" s="774">
        <f t="shared" si="8"/>
        <v>1630944010.2753053</v>
      </c>
      <c r="R130" s="776"/>
      <c r="S130" s="235" t="s">
        <v>244</v>
      </c>
      <c r="T130" s="235"/>
      <c r="U130" s="235"/>
    </row>
    <row r="131" spans="1:21" ht="22.5" customHeight="1" x14ac:dyDescent="0.2">
      <c r="B131" s="232" t="s">
        <v>252</v>
      </c>
      <c r="C131" s="234"/>
      <c r="D131" s="448" t="s">
        <v>239</v>
      </c>
      <c r="E131" s="448"/>
      <c r="F131" s="79" t="s">
        <v>152</v>
      </c>
      <c r="G131" s="793">
        <v>1946104392</v>
      </c>
      <c r="H131" s="793"/>
      <c r="I131" s="793"/>
      <c r="J131" s="801" t="s">
        <v>253</v>
      </c>
      <c r="K131" s="801"/>
      <c r="L131" s="795">
        <v>42593</v>
      </c>
      <c r="M131" s="796">
        <v>42593</v>
      </c>
      <c r="N131" s="204">
        <v>1630902678</v>
      </c>
      <c r="O131" s="112">
        <f>133.27/111.82</f>
        <v>1.1918261491683064</v>
      </c>
      <c r="P131" s="114" t="s">
        <v>207</v>
      </c>
      <c r="Q131" s="774">
        <f t="shared" si="8"/>
        <v>1632876064.4814284</v>
      </c>
      <c r="R131" s="776"/>
      <c r="S131" s="235" t="s">
        <v>240</v>
      </c>
      <c r="T131" s="235"/>
      <c r="U131" s="235"/>
    </row>
    <row r="132" spans="1:21" ht="42.75" customHeight="1" x14ac:dyDescent="0.2">
      <c r="B132" s="232" t="s">
        <v>254</v>
      </c>
      <c r="C132" s="234"/>
      <c r="D132" s="448" t="s">
        <v>239</v>
      </c>
      <c r="E132" s="448"/>
      <c r="F132" s="79" t="s">
        <v>152</v>
      </c>
      <c r="G132" s="793">
        <v>1937626728</v>
      </c>
      <c r="H132" s="793"/>
      <c r="I132" s="793"/>
      <c r="J132" s="802" t="s">
        <v>255</v>
      </c>
      <c r="K132" s="803"/>
      <c r="L132" s="795">
        <v>42626</v>
      </c>
      <c r="M132" s="796">
        <v>42626</v>
      </c>
      <c r="N132" s="204">
        <v>1630902678</v>
      </c>
      <c r="O132" s="112">
        <f>132.85/111.82</f>
        <v>1.1880701126810946</v>
      </c>
      <c r="P132" s="114" t="s">
        <v>208</v>
      </c>
      <c r="Q132" s="774">
        <f t="shared" si="8"/>
        <v>1630902677.6436582</v>
      </c>
      <c r="R132" s="776"/>
      <c r="S132" s="235" t="s">
        <v>244</v>
      </c>
      <c r="T132" s="235"/>
      <c r="U132" s="235"/>
    </row>
    <row r="133" spans="1:21" ht="31.5" customHeight="1" x14ac:dyDescent="0.2">
      <c r="B133" s="232" t="s">
        <v>256</v>
      </c>
      <c r="C133" s="234"/>
      <c r="D133" s="448" t="s">
        <v>239</v>
      </c>
      <c r="E133" s="448"/>
      <c r="F133" s="79" t="s">
        <v>152</v>
      </c>
      <c r="G133" s="793">
        <v>1936605773</v>
      </c>
      <c r="H133" s="793"/>
      <c r="I133" s="793"/>
      <c r="J133" s="802" t="s">
        <v>257</v>
      </c>
      <c r="K133" s="803"/>
      <c r="L133" s="795">
        <v>42650</v>
      </c>
      <c r="M133" s="796">
        <v>42650</v>
      </c>
      <c r="N133" s="204">
        <v>1630902678</v>
      </c>
      <c r="O133" s="112">
        <f>132.78/111.82</f>
        <v>1.1874441065998929</v>
      </c>
      <c r="P133" s="114" t="s">
        <v>209</v>
      </c>
      <c r="Q133" s="774">
        <f t="shared" si="8"/>
        <v>1630902677.6386502</v>
      </c>
      <c r="R133" s="776"/>
      <c r="S133" s="235" t="s">
        <v>244</v>
      </c>
      <c r="T133" s="235"/>
      <c r="U133" s="235"/>
    </row>
    <row r="134" spans="1:21" ht="34.5" customHeight="1" x14ac:dyDescent="0.25">
      <c r="B134" s="232" t="s">
        <v>258</v>
      </c>
      <c r="C134" s="234"/>
      <c r="D134" s="448" t="s">
        <v>239</v>
      </c>
      <c r="E134" s="448"/>
      <c r="F134" s="79" t="s">
        <v>152</v>
      </c>
      <c r="G134" s="806">
        <v>2008510175</v>
      </c>
      <c r="H134" s="807"/>
      <c r="I134" s="808"/>
      <c r="J134" s="801" t="s">
        <v>259</v>
      </c>
      <c r="K134" s="801"/>
      <c r="L134" s="795">
        <v>42913</v>
      </c>
      <c r="M134" s="796"/>
      <c r="N134" s="204">
        <v>1630902678</v>
      </c>
      <c r="O134" s="112">
        <f>137.71/111.82</f>
        <v>1.2315328206045431</v>
      </c>
      <c r="P134" s="114" t="s">
        <v>260</v>
      </c>
      <c r="Q134" s="774">
        <f t="shared" si="8"/>
        <v>1630902677.8629003</v>
      </c>
      <c r="R134" s="776"/>
      <c r="S134" s="235" t="s">
        <v>244</v>
      </c>
      <c r="T134" s="235"/>
      <c r="U134" s="235"/>
    </row>
    <row r="135" spans="1:21" ht="30.75" customHeight="1" x14ac:dyDescent="0.25">
      <c r="B135" s="232" t="s">
        <v>261</v>
      </c>
      <c r="C135" s="234"/>
      <c r="D135" s="448" t="s">
        <v>239</v>
      </c>
      <c r="E135" s="448"/>
      <c r="F135" s="79" t="s">
        <v>152</v>
      </c>
      <c r="G135" s="806">
        <v>2010843787</v>
      </c>
      <c r="H135" s="807"/>
      <c r="I135" s="808"/>
      <c r="J135" s="802" t="s">
        <v>262</v>
      </c>
      <c r="K135" s="803"/>
      <c r="L135" s="795">
        <v>42942</v>
      </c>
      <c r="M135" s="796"/>
      <c r="N135" s="204">
        <v>1630902678</v>
      </c>
      <c r="O135" s="112">
        <f>137.87/111.82</f>
        <v>1.2329636916472904</v>
      </c>
      <c r="P135" s="114" t="s">
        <v>263</v>
      </c>
      <c r="Q135" s="774">
        <f t="shared" si="8"/>
        <v>1630902678.3371291</v>
      </c>
      <c r="R135" s="776"/>
      <c r="S135" s="235" t="s">
        <v>244</v>
      </c>
      <c r="T135" s="235"/>
      <c r="U135" s="235"/>
    </row>
    <row r="136" spans="1:21" ht="32.25" customHeight="1" x14ac:dyDescent="0.25">
      <c r="B136" s="232" t="s">
        <v>264</v>
      </c>
      <c r="C136" s="234"/>
      <c r="D136" s="448" t="s">
        <v>239</v>
      </c>
      <c r="E136" s="448"/>
      <c r="F136" s="79" t="s">
        <v>152</v>
      </c>
      <c r="G136" s="806">
        <f>2010843787+1750209</f>
        <v>2012593996</v>
      </c>
      <c r="H136" s="807"/>
      <c r="I136" s="808"/>
      <c r="J136" s="802" t="s">
        <v>265</v>
      </c>
      <c r="K136" s="803"/>
      <c r="L136" s="795" t="s">
        <v>266</v>
      </c>
      <c r="M136" s="796"/>
      <c r="N136" s="204">
        <v>1630902678</v>
      </c>
      <c r="O136" s="112">
        <f>137.99/111.82</f>
        <v>1.2340368449293508</v>
      </c>
      <c r="P136" s="114" t="s">
        <v>267</v>
      </c>
      <c r="Q136" s="774">
        <f t="shared" si="8"/>
        <v>1630902678.6920791</v>
      </c>
      <c r="R136" s="776"/>
      <c r="S136" s="235" t="s">
        <v>244</v>
      </c>
      <c r="T136" s="235"/>
      <c r="U136" s="235"/>
    </row>
    <row r="137" spans="1:21" ht="30.75" customHeight="1" x14ac:dyDescent="0.25">
      <c r="B137" s="232" t="s">
        <v>268</v>
      </c>
      <c r="C137" s="234"/>
      <c r="D137" s="448" t="s">
        <v>239</v>
      </c>
      <c r="E137" s="448"/>
      <c r="F137" s="79" t="s">
        <v>152</v>
      </c>
      <c r="G137" s="806">
        <v>2013469099</v>
      </c>
      <c r="H137" s="807"/>
      <c r="I137" s="808"/>
      <c r="J137" s="801" t="s">
        <v>269</v>
      </c>
      <c r="K137" s="801"/>
      <c r="L137" s="795" t="s">
        <v>270</v>
      </c>
      <c r="M137" s="796"/>
      <c r="N137" s="204">
        <v>1630902678</v>
      </c>
      <c r="O137" s="112">
        <f>138.05/111.82</f>
        <v>1.2345734215703812</v>
      </c>
      <c r="P137" s="114" t="s">
        <v>271</v>
      </c>
      <c r="Q137" s="774">
        <f t="shared" si="8"/>
        <v>1630902677.6543279</v>
      </c>
      <c r="R137" s="776"/>
      <c r="S137" s="235" t="s">
        <v>244</v>
      </c>
      <c r="T137" s="235"/>
      <c r="U137" s="235"/>
    </row>
    <row r="138" spans="1:21" ht="27.75" customHeight="1" x14ac:dyDescent="0.25">
      <c r="B138" s="232" t="s">
        <v>272</v>
      </c>
      <c r="C138" s="234"/>
      <c r="D138" s="448" t="s">
        <v>239</v>
      </c>
      <c r="E138" s="448"/>
      <c r="F138" s="79" t="s">
        <v>152</v>
      </c>
      <c r="G138" s="806">
        <v>2013469099</v>
      </c>
      <c r="H138" s="807"/>
      <c r="I138" s="808"/>
      <c r="J138" s="804" t="s">
        <v>273</v>
      </c>
      <c r="K138" s="805"/>
      <c r="L138" s="795" t="s">
        <v>274</v>
      </c>
      <c r="M138" s="796"/>
      <c r="N138" s="204">
        <v>1630902678</v>
      </c>
      <c r="O138" s="112">
        <f>138.05/111.82</f>
        <v>1.2345734215703812</v>
      </c>
      <c r="P138" s="114" t="s">
        <v>271</v>
      </c>
      <c r="Q138" s="774">
        <f t="shared" si="8"/>
        <v>1630902677.6543279</v>
      </c>
      <c r="R138" s="776"/>
      <c r="S138" s="235" t="s">
        <v>244</v>
      </c>
      <c r="T138" s="235"/>
      <c r="U138" s="235"/>
    </row>
    <row r="139" spans="1:21" ht="27.75" customHeight="1" x14ac:dyDescent="0.25">
      <c r="B139" s="232" t="s">
        <v>465</v>
      </c>
      <c r="C139" s="234"/>
      <c r="D139" s="448" t="s">
        <v>239</v>
      </c>
      <c r="E139" s="448"/>
      <c r="F139" s="79" t="s">
        <v>152</v>
      </c>
      <c r="G139" s="806">
        <v>7470065162</v>
      </c>
      <c r="H139" s="807"/>
      <c r="I139" s="808"/>
      <c r="J139" s="804" t="s">
        <v>466</v>
      </c>
      <c r="K139" s="805"/>
      <c r="L139" s="795">
        <v>43354</v>
      </c>
      <c r="M139" s="796"/>
      <c r="N139" s="204"/>
      <c r="O139" s="112">
        <f>142.27/111.82</f>
        <v>1.2723126453228404</v>
      </c>
      <c r="P139" s="114" t="s">
        <v>609</v>
      </c>
      <c r="Q139" s="774">
        <f>+G139/O139</f>
        <v>5871249640.9280939</v>
      </c>
      <c r="R139" s="776"/>
      <c r="S139" s="235" t="s">
        <v>244</v>
      </c>
      <c r="T139" s="235"/>
      <c r="U139" s="235"/>
    </row>
    <row r="140" spans="1:21" ht="33.75" customHeight="1" x14ac:dyDescent="0.25">
      <c r="B140" s="232" t="s">
        <v>610</v>
      </c>
      <c r="C140" s="234"/>
      <c r="D140" s="448" t="s">
        <v>239</v>
      </c>
      <c r="E140" s="448"/>
      <c r="F140" s="79" t="s">
        <v>152</v>
      </c>
      <c r="G140" s="806">
        <v>9700000000</v>
      </c>
      <c r="H140" s="807"/>
      <c r="I140" s="808"/>
      <c r="J140" s="809" t="s">
        <v>584</v>
      </c>
      <c r="K140" s="810"/>
      <c r="L140" s="795">
        <v>43612</v>
      </c>
      <c r="M140" s="796"/>
      <c r="N140" s="204"/>
      <c r="O140" s="112">
        <f>102.12/78.05</f>
        <v>1.3083920563741192</v>
      </c>
      <c r="P140" s="114" t="s">
        <v>582</v>
      </c>
      <c r="Q140" s="774">
        <f>+G140/O140</f>
        <v>7413679984.3321581</v>
      </c>
      <c r="R140" s="776"/>
      <c r="S140" s="232" t="s">
        <v>585</v>
      </c>
      <c r="T140" s="233"/>
      <c r="U140" s="234"/>
    </row>
    <row r="141" spans="1:21" ht="23.25" customHeight="1" x14ac:dyDescent="0.25">
      <c r="B141" s="860" t="s">
        <v>584</v>
      </c>
      <c r="C141" s="860"/>
      <c r="D141" s="448" t="s">
        <v>239</v>
      </c>
      <c r="E141" s="448"/>
      <c r="F141" s="79" t="s">
        <v>152</v>
      </c>
      <c r="G141" s="806">
        <v>3700813045</v>
      </c>
      <c r="H141" s="807"/>
      <c r="I141" s="808"/>
      <c r="J141" s="809" t="s">
        <v>1089</v>
      </c>
      <c r="K141" s="810"/>
      <c r="L141" s="795">
        <v>43879</v>
      </c>
      <c r="M141" s="796"/>
      <c r="N141" s="204"/>
      <c r="O141" s="112">
        <f>104.24/78.05</f>
        <v>1.3355541319666879</v>
      </c>
      <c r="P141" s="114" t="s">
        <v>1090</v>
      </c>
      <c r="Q141" s="774">
        <f>+G141/O141</f>
        <v>2770994418.2871261</v>
      </c>
      <c r="R141" s="776"/>
      <c r="S141" s="232" t="s">
        <v>585</v>
      </c>
      <c r="T141" s="233"/>
      <c r="U141" s="234"/>
    </row>
    <row r="142" spans="1:21" ht="15" customHeight="1" x14ac:dyDescent="0.25">
      <c r="B142" s="860" t="s">
        <v>584</v>
      </c>
      <c r="C142" s="860"/>
      <c r="D142" s="448" t="s">
        <v>239</v>
      </c>
      <c r="E142" s="448"/>
      <c r="F142" s="79" t="s">
        <v>152</v>
      </c>
      <c r="G142" s="806">
        <v>872133354</v>
      </c>
      <c r="H142" s="807"/>
      <c r="I142" s="808"/>
      <c r="J142" s="809" t="s">
        <v>1089</v>
      </c>
      <c r="K142" s="810"/>
      <c r="L142" s="795">
        <v>43916</v>
      </c>
      <c r="M142" s="796"/>
      <c r="N142" s="204"/>
      <c r="O142" s="112">
        <f>104.94/78.05</f>
        <v>1.3445227418321588</v>
      </c>
      <c r="P142" s="114" t="s">
        <v>1091</v>
      </c>
      <c r="Q142" s="774">
        <f>+G142/O142</f>
        <v>648656453.97084045</v>
      </c>
      <c r="R142" s="776"/>
      <c r="S142" s="232" t="s">
        <v>585</v>
      </c>
      <c r="T142" s="233"/>
      <c r="U142" s="234"/>
    </row>
    <row r="143" spans="1:21" ht="15" customHeight="1" x14ac:dyDescent="0.25">
      <c r="B143" s="860" t="s">
        <v>584</v>
      </c>
      <c r="C143" s="860"/>
      <c r="D143" s="448" t="s">
        <v>239</v>
      </c>
      <c r="E143" s="448"/>
      <c r="F143" s="79" t="s">
        <v>152</v>
      </c>
      <c r="G143" s="806">
        <v>1934253887</v>
      </c>
      <c r="H143" s="807"/>
      <c r="I143" s="808"/>
      <c r="J143" s="809" t="s">
        <v>1089</v>
      </c>
      <c r="K143" s="810"/>
      <c r="L143" s="795">
        <v>43936</v>
      </c>
      <c r="M143" s="796"/>
      <c r="N143" s="204"/>
      <c r="O143" s="112">
        <f>105.53/78.05</f>
        <v>1.35208199871877</v>
      </c>
      <c r="P143" s="114" t="s">
        <v>1092</v>
      </c>
      <c r="Q143" s="774">
        <f>+G143/O143</f>
        <v>1430574394.7725766</v>
      </c>
      <c r="R143" s="776"/>
      <c r="S143" s="232" t="s">
        <v>585</v>
      </c>
      <c r="T143" s="233"/>
      <c r="U143" s="234"/>
    </row>
    <row r="144" spans="1:21" ht="30.75" customHeight="1" x14ac:dyDescent="0.2">
      <c r="A144" s="1" t="s">
        <v>713</v>
      </c>
      <c r="B144" s="378" t="s">
        <v>275</v>
      </c>
      <c r="C144" s="379"/>
      <c r="D144" s="379"/>
      <c r="E144" s="379"/>
      <c r="F144" s="379"/>
      <c r="G144" s="379"/>
      <c r="H144" s="379"/>
      <c r="I144" s="379"/>
      <c r="J144" s="379"/>
      <c r="K144" s="379"/>
      <c r="L144" s="379"/>
      <c r="M144" s="379"/>
      <c r="N144" s="379"/>
      <c r="O144" s="379"/>
      <c r="P144" s="379"/>
      <c r="Q144" s="379"/>
      <c r="R144" s="379"/>
      <c r="S144" s="379"/>
      <c r="T144" s="379"/>
      <c r="U144" s="380"/>
    </row>
    <row r="145" spans="1:21" ht="30.75" customHeight="1" x14ac:dyDescent="0.2">
      <c r="B145" s="731" t="s">
        <v>138</v>
      </c>
      <c r="C145" s="731"/>
      <c r="D145" s="732" t="s">
        <v>139</v>
      </c>
      <c r="E145" s="732"/>
      <c r="F145" s="732" t="s">
        <v>140</v>
      </c>
      <c r="G145" s="735" t="s">
        <v>141</v>
      </c>
      <c r="H145" s="735"/>
      <c r="I145" s="735"/>
      <c r="J145" s="735"/>
      <c r="K145" s="735"/>
      <c r="L145" s="735"/>
      <c r="M145" s="735"/>
      <c r="N145" s="735" t="s">
        <v>142</v>
      </c>
      <c r="O145" s="735"/>
      <c r="P145" s="735"/>
      <c r="Q145" s="735"/>
      <c r="R145" s="735"/>
      <c r="S145" s="735" t="s">
        <v>99</v>
      </c>
      <c r="T145" s="735"/>
      <c r="U145" s="735"/>
    </row>
    <row r="146" spans="1:21" ht="31.5" customHeight="1" x14ac:dyDescent="0.2">
      <c r="B146" s="731"/>
      <c r="C146" s="731"/>
      <c r="D146" s="732"/>
      <c r="E146" s="732"/>
      <c r="F146" s="732"/>
      <c r="G146" s="751" t="s">
        <v>143</v>
      </c>
      <c r="H146" s="732"/>
      <c r="I146" s="732"/>
      <c r="J146" s="751" t="s">
        <v>144</v>
      </c>
      <c r="K146" s="751"/>
      <c r="L146" s="751" t="s">
        <v>145</v>
      </c>
      <c r="M146" s="751"/>
      <c r="N146" s="203" t="s">
        <v>146</v>
      </c>
      <c r="O146" s="203" t="s">
        <v>147</v>
      </c>
      <c r="P146" s="203" t="s">
        <v>148</v>
      </c>
      <c r="Q146" s="751" t="s">
        <v>149</v>
      </c>
      <c r="R146" s="751"/>
      <c r="S146" s="735"/>
      <c r="T146" s="735"/>
      <c r="U146" s="735"/>
    </row>
    <row r="147" spans="1:21" ht="31.5" customHeight="1" x14ac:dyDescent="0.25">
      <c r="B147" s="232" t="s">
        <v>150</v>
      </c>
      <c r="C147" s="234"/>
      <c r="D147" s="828" t="s">
        <v>1093</v>
      </c>
      <c r="E147" s="811"/>
      <c r="F147" s="79" t="s">
        <v>152</v>
      </c>
      <c r="G147" s="774">
        <v>4270238021</v>
      </c>
      <c r="H147" s="775"/>
      <c r="I147" s="776"/>
      <c r="J147" s="794" t="s">
        <v>153</v>
      </c>
      <c r="K147" s="794"/>
      <c r="L147" s="812" t="s">
        <v>276</v>
      </c>
      <c r="M147" s="813"/>
      <c r="N147" s="115">
        <v>3885265434</v>
      </c>
      <c r="O147" s="59">
        <f>123.78/111.82</f>
        <v>1.1069576104453587</v>
      </c>
      <c r="P147" s="113" t="s">
        <v>169</v>
      </c>
      <c r="Q147" s="793">
        <f>+G147/O147</f>
        <v>3857634638.1339469</v>
      </c>
      <c r="R147" s="793"/>
      <c r="S147" s="235" t="s">
        <v>244</v>
      </c>
      <c r="T147" s="235"/>
      <c r="U147" s="235"/>
    </row>
    <row r="148" spans="1:21" ht="33" customHeight="1" x14ac:dyDescent="0.25">
      <c r="B148" s="232" t="s">
        <v>150</v>
      </c>
      <c r="C148" s="234"/>
      <c r="D148" s="811" t="s">
        <v>1093</v>
      </c>
      <c r="E148" s="811"/>
      <c r="F148" s="79" t="s">
        <v>152</v>
      </c>
      <c r="G148" s="774">
        <v>31161593</v>
      </c>
      <c r="H148" s="775"/>
      <c r="I148" s="776"/>
      <c r="J148" s="794" t="s">
        <v>153</v>
      </c>
      <c r="K148" s="794"/>
      <c r="L148" s="812" t="s">
        <v>277</v>
      </c>
      <c r="M148" s="813"/>
      <c r="N148" s="115"/>
      <c r="O148" s="112">
        <f>126.15/111.82</f>
        <v>1.1281523877660526</v>
      </c>
      <c r="P148" s="114" t="s">
        <v>181</v>
      </c>
      <c r="Q148" s="793">
        <f>+G148/O148</f>
        <v>27621794.128101464</v>
      </c>
      <c r="R148" s="793"/>
      <c r="S148" s="235" t="s">
        <v>244</v>
      </c>
      <c r="T148" s="235"/>
      <c r="U148" s="235"/>
    </row>
    <row r="149" spans="1:21" ht="25.5" customHeight="1" x14ac:dyDescent="0.25">
      <c r="B149" s="232" t="s">
        <v>154</v>
      </c>
      <c r="C149" s="234"/>
      <c r="D149" s="811" t="s">
        <v>1093</v>
      </c>
      <c r="E149" s="811"/>
      <c r="F149" s="79" t="s">
        <v>152</v>
      </c>
      <c r="G149" s="774">
        <v>3890427652</v>
      </c>
      <c r="H149" s="775"/>
      <c r="I149" s="776"/>
      <c r="J149" s="794" t="s">
        <v>278</v>
      </c>
      <c r="K149" s="794"/>
      <c r="L149" s="812" t="s">
        <v>279</v>
      </c>
      <c r="M149" s="813"/>
      <c r="N149" s="115">
        <v>3330227513</v>
      </c>
      <c r="O149" s="112">
        <f>130.63/111.82</f>
        <v>1.1682167769629763</v>
      </c>
      <c r="P149" s="114" t="s">
        <v>193</v>
      </c>
      <c r="Q149" s="793">
        <f>+G149/O149</f>
        <v>3330227513.1795144</v>
      </c>
      <c r="R149" s="793"/>
      <c r="S149" s="235" t="s">
        <v>244</v>
      </c>
      <c r="T149" s="235"/>
      <c r="U149" s="235"/>
    </row>
    <row r="150" spans="1:21" ht="26.25" customHeight="1" x14ac:dyDescent="0.25">
      <c r="B150" s="232" t="s">
        <v>156</v>
      </c>
      <c r="C150" s="234"/>
      <c r="D150" s="811" t="s">
        <v>1093</v>
      </c>
      <c r="E150" s="811"/>
      <c r="F150" s="79" t="s">
        <v>152</v>
      </c>
      <c r="G150" s="774">
        <v>3954459034</v>
      </c>
      <c r="H150" s="775"/>
      <c r="I150" s="776"/>
      <c r="J150" s="794" t="s">
        <v>280</v>
      </c>
      <c r="K150" s="794"/>
      <c r="L150" s="813" t="s">
        <v>281</v>
      </c>
      <c r="M150" s="813"/>
      <c r="N150" s="115">
        <v>3330227513</v>
      </c>
      <c r="O150" s="112">
        <f>132.78/111.82</f>
        <v>1.1874441065998929</v>
      </c>
      <c r="P150" s="114" t="s">
        <v>209</v>
      </c>
      <c r="Q150" s="793">
        <f>+G150/O150</f>
        <v>3330227513.0432291</v>
      </c>
      <c r="R150" s="793"/>
      <c r="S150" s="235" t="s">
        <v>244</v>
      </c>
      <c r="T150" s="235"/>
      <c r="U150" s="235"/>
    </row>
    <row r="151" spans="1:21" ht="20.25" customHeight="1" x14ac:dyDescent="0.25">
      <c r="B151" s="232" t="s">
        <v>158</v>
      </c>
      <c r="C151" s="234"/>
      <c r="D151" s="811" t="s">
        <v>1093</v>
      </c>
      <c r="E151" s="811"/>
      <c r="F151" s="79" t="s">
        <v>152</v>
      </c>
      <c r="G151" s="814">
        <v>4092052050</v>
      </c>
      <c r="H151" s="815"/>
      <c r="I151" s="816"/>
      <c r="J151" s="794" t="s">
        <v>282</v>
      </c>
      <c r="K151" s="794"/>
      <c r="L151" s="812" t="s">
        <v>283</v>
      </c>
      <c r="M151" s="813"/>
      <c r="N151" s="115">
        <v>3330227513</v>
      </c>
      <c r="O151" s="112">
        <f t="shared" ref="O151" si="10">137.4/111.82</f>
        <v>1.2287605079592203</v>
      </c>
      <c r="P151" s="114" t="s">
        <v>284</v>
      </c>
      <c r="Q151" s="793">
        <f>+G151/O151</f>
        <v>3330227512.5982528</v>
      </c>
      <c r="R151" s="793"/>
      <c r="S151" s="235" t="s">
        <v>244</v>
      </c>
      <c r="T151" s="235"/>
      <c r="U151" s="235"/>
    </row>
    <row r="152" spans="1:21" ht="15.75" customHeight="1" x14ac:dyDescent="0.25">
      <c r="B152" s="232" t="s">
        <v>285</v>
      </c>
      <c r="C152" s="234"/>
      <c r="D152" s="415" t="s">
        <v>1093</v>
      </c>
      <c r="E152" s="417"/>
      <c r="F152" s="79" t="s">
        <v>152</v>
      </c>
      <c r="G152" s="814">
        <v>32581947</v>
      </c>
      <c r="H152" s="815"/>
      <c r="I152" s="212"/>
      <c r="J152" s="820"/>
      <c r="K152" s="821"/>
      <c r="L152" s="822" t="s">
        <v>286</v>
      </c>
      <c r="M152" s="823"/>
      <c r="N152" s="115"/>
      <c r="O152" s="112">
        <f>137.87/111.82</f>
        <v>1.2329636916472904</v>
      </c>
      <c r="P152" s="114" t="s">
        <v>263</v>
      </c>
      <c r="Q152" s="774"/>
      <c r="R152" s="776"/>
      <c r="S152" s="235"/>
      <c r="T152" s="235"/>
      <c r="U152" s="235"/>
    </row>
    <row r="153" spans="1:21" ht="30.75" customHeight="1" x14ac:dyDescent="0.25">
      <c r="B153" s="232" t="s">
        <v>160</v>
      </c>
      <c r="C153" s="234"/>
      <c r="D153" s="811" t="s">
        <v>1093</v>
      </c>
      <c r="E153" s="811"/>
      <c r="F153" s="79" t="s">
        <v>152</v>
      </c>
      <c r="G153" s="806">
        <v>4111410375</v>
      </c>
      <c r="H153" s="807"/>
      <c r="I153" s="808"/>
      <c r="J153" s="794" t="s">
        <v>287</v>
      </c>
      <c r="K153" s="794"/>
      <c r="L153" s="812" t="s">
        <v>288</v>
      </c>
      <c r="M153" s="813"/>
      <c r="N153" s="115">
        <v>3330227513</v>
      </c>
      <c r="O153" s="112">
        <f>138.05/111.82</f>
        <v>1.2345734215703812</v>
      </c>
      <c r="P153" s="114" t="s">
        <v>271</v>
      </c>
      <c r="Q153" s="793">
        <f>+G153/O153</f>
        <v>3330227512.7308941</v>
      </c>
      <c r="R153" s="793"/>
      <c r="S153" s="235" t="s">
        <v>244</v>
      </c>
      <c r="T153" s="235"/>
      <c r="U153" s="235"/>
    </row>
    <row r="154" spans="1:21" ht="45" customHeight="1" x14ac:dyDescent="0.25">
      <c r="B154" s="232" t="s">
        <v>162</v>
      </c>
      <c r="C154" s="234"/>
      <c r="D154" s="811" t="s">
        <v>1093</v>
      </c>
      <c r="E154" s="811"/>
      <c r="F154" s="79" t="s">
        <v>152</v>
      </c>
      <c r="G154" s="806">
        <v>4200756490</v>
      </c>
      <c r="H154" s="807"/>
      <c r="I154" s="808"/>
      <c r="J154" s="794" t="s">
        <v>289</v>
      </c>
      <c r="K154" s="794"/>
      <c r="L154" s="812" t="s">
        <v>290</v>
      </c>
      <c r="M154" s="813"/>
      <c r="N154" s="115">
        <v>3330227513</v>
      </c>
      <c r="O154" s="112">
        <f>141.05/111.82</f>
        <v>1.2614022536218925</v>
      </c>
      <c r="P154" s="114" t="s">
        <v>291</v>
      </c>
      <c r="Q154" s="819">
        <f>G154/O154</f>
        <v>3330227513.0223322</v>
      </c>
      <c r="R154" s="819"/>
      <c r="S154" s="235" t="s">
        <v>244</v>
      </c>
      <c r="T154" s="235"/>
      <c r="U154" s="235"/>
    </row>
    <row r="155" spans="1:21" ht="40.5" hidden="1" customHeight="1" x14ac:dyDescent="0.25">
      <c r="B155" s="232" t="s">
        <v>164</v>
      </c>
      <c r="C155" s="234"/>
      <c r="D155" s="811" t="s">
        <v>1093</v>
      </c>
      <c r="E155" s="811"/>
      <c r="F155" s="79" t="s">
        <v>152</v>
      </c>
      <c r="G155" s="806">
        <v>4243940445</v>
      </c>
      <c r="H155" s="807"/>
      <c r="I155" s="808"/>
      <c r="J155" s="794" t="s">
        <v>292</v>
      </c>
      <c r="K155" s="794"/>
      <c r="L155" s="817">
        <v>43384</v>
      </c>
      <c r="M155" s="818"/>
      <c r="N155" s="115">
        <v>3330227513</v>
      </c>
      <c r="O155" s="112">
        <f>142.5/111.82</f>
        <v>1.2743695224467895</v>
      </c>
      <c r="P155" s="114" t="s">
        <v>474</v>
      </c>
      <c r="Q155" s="819">
        <f>G155/O155</f>
        <v>3330227512.7010527</v>
      </c>
      <c r="R155" s="819"/>
      <c r="S155" s="235" t="s">
        <v>244</v>
      </c>
      <c r="T155" s="235"/>
      <c r="U155" s="235"/>
    </row>
    <row r="156" spans="1:21" ht="30" hidden="1" customHeight="1" x14ac:dyDescent="0.25">
      <c r="B156" s="232" t="s">
        <v>166</v>
      </c>
      <c r="C156" s="234"/>
      <c r="D156" s="811" t="s">
        <v>1093</v>
      </c>
      <c r="E156" s="811"/>
      <c r="F156" s="79" t="s">
        <v>152</v>
      </c>
      <c r="G156" s="806">
        <v>4335995951</v>
      </c>
      <c r="H156" s="807"/>
      <c r="I156" s="808"/>
      <c r="J156" s="824" t="s">
        <v>293</v>
      </c>
      <c r="K156" s="824"/>
      <c r="L156" s="817">
        <v>43580</v>
      </c>
      <c r="M156" s="818"/>
      <c r="N156" s="115">
        <v>3330227513</v>
      </c>
      <c r="O156" s="112">
        <f>101.62/78.05</f>
        <v>1.3019859064702115</v>
      </c>
      <c r="P156" s="114" t="s">
        <v>522</v>
      </c>
      <c r="Q156" s="819">
        <f>G156/O156</f>
        <v>3330294075.7286949</v>
      </c>
      <c r="R156" s="819"/>
      <c r="S156" s="235" t="s">
        <v>580</v>
      </c>
      <c r="T156" s="235"/>
      <c r="U156" s="235"/>
    </row>
    <row r="157" spans="1:21" ht="36" hidden="1" customHeight="1" x14ac:dyDescent="0.25">
      <c r="B157" s="232" t="s">
        <v>248</v>
      </c>
      <c r="C157" s="234"/>
      <c r="D157" s="811" t="s">
        <v>1093</v>
      </c>
      <c r="E157" s="811"/>
      <c r="F157" s="79" t="s">
        <v>152</v>
      </c>
      <c r="G157" s="806">
        <v>3687610549</v>
      </c>
      <c r="H157" s="807"/>
      <c r="I157" s="808"/>
      <c r="J157" s="824" t="s">
        <v>294</v>
      </c>
      <c r="K157" s="824"/>
      <c r="L157" s="826">
        <v>43748</v>
      </c>
      <c r="M157" s="827"/>
      <c r="N157" s="133">
        <v>2787313610</v>
      </c>
      <c r="O157" s="112">
        <f>103.26/78.05</f>
        <v>1.322998078155029</v>
      </c>
      <c r="P157" s="114" t="s">
        <v>695</v>
      </c>
      <c r="Q157" s="819">
        <f>G157/O157</f>
        <v>2787313609.8145456</v>
      </c>
      <c r="R157" s="819"/>
      <c r="S157" s="235" t="s">
        <v>244</v>
      </c>
      <c r="T157" s="235"/>
      <c r="U157" s="235"/>
    </row>
    <row r="158" spans="1:21" s="26" customFormat="1" ht="15" hidden="1" customHeight="1" x14ac:dyDescent="0.25">
      <c r="A158" s="1"/>
      <c r="B158" s="232" t="s">
        <v>250</v>
      </c>
      <c r="C158" s="234"/>
      <c r="D158" s="811" t="s">
        <v>1093</v>
      </c>
      <c r="E158" s="811"/>
      <c r="F158" s="79" t="s">
        <v>152</v>
      </c>
      <c r="G158" s="806">
        <v>3768676557</v>
      </c>
      <c r="H158" s="807"/>
      <c r="I158" s="808"/>
      <c r="J158" s="824" t="s">
        <v>295</v>
      </c>
      <c r="K158" s="824"/>
      <c r="L158" s="826">
        <v>43935</v>
      </c>
      <c r="M158" s="827"/>
      <c r="N158" s="48">
        <v>2787313610</v>
      </c>
      <c r="O158" s="112">
        <f>105.53/78.05</f>
        <v>1.35208199871877</v>
      </c>
      <c r="P158" s="114" t="s">
        <v>1094</v>
      </c>
      <c r="Q158" s="819">
        <f>G158/O158</f>
        <v>2787313610.0999718</v>
      </c>
      <c r="R158" s="819"/>
      <c r="S158" s="235" t="s">
        <v>244</v>
      </c>
      <c r="T158" s="235"/>
      <c r="U158" s="235"/>
    </row>
    <row r="159" spans="1:21" s="26" customFormat="1" ht="28.5" customHeight="1" x14ac:dyDescent="0.2">
      <c r="A159" s="1"/>
      <c r="B159" s="232" t="s">
        <v>252</v>
      </c>
      <c r="C159" s="234"/>
      <c r="D159" s="811"/>
      <c r="E159" s="811"/>
      <c r="F159" s="79" t="s">
        <v>152</v>
      </c>
      <c r="G159" s="235"/>
      <c r="H159" s="235"/>
      <c r="I159" s="235"/>
      <c r="J159" s="824" t="s">
        <v>296</v>
      </c>
      <c r="K159" s="824"/>
      <c r="L159" s="811"/>
      <c r="M159" s="811"/>
      <c r="N159" s="48">
        <v>1848766139</v>
      </c>
      <c r="O159" s="211"/>
      <c r="P159" s="49"/>
      <c r="Q159" s="825">
        <v>0</v>
      </c>
      <c r="R159" s="825"/>
      <c r="S159" s="235"/>
      <c r="T159" s="235"/>
      <c r="U159" s="235"/>
    </row>
    <row r="160" spans="1:21" ht="15" customHeight="1" x14ac:dyDescent="0.2">
      <c r="B160" s="232" t="s">
        <v>254</v>
      </c>
      <c r="C160" s="234"/>
      <c r="D160" s="811"/>
      <c r="E160" s="811"/>
      <c r="F160" s="79" t="s">
        <v>152</v>
      </c>
      <c r="G160" s="235"/>
      <c r="H160" s="235"/>
      <c r="I160" s="235"/>
      <c r="J160" s="824" t="s">
        <v>297</v>
      </c>
      <c r="K160" s="824"/>
      <c r="L160" s="811"/>
      <c r="M160" s="811"/>
      <c r="N160" s="48">
        <v>1848766139</v>
      </c>
      <c r="O160" s="211"/>
      <c r="P160" s="49"/>
      <c r="Q160" s="825">
        <v>0</v>
      </c>
      <c r="R160" s="825"/>
      <c r="S160" s="235"/>
      <c r="T160" s="235"/>
      <c r="U160" s="235"/>
    </row>
    <row r="161" spans="1:21" ht="15" customHeight="1" x14ac:dyDescent="0.2">
      <c r="A161" s="26"/>
      <c r="B161" s="232" t="s">
        <v>256</v>
      </c>
      <c r="C161" s="234"/>
      <c r="D161" s="811"/>
      <c r="E161" s="811"/>
      <c r="F161" s="79" t="s">
        <v>152</v>
      </c>
      <c r="G161" s="235"/>
      <c r="H161" s="235"/>
      <c r="I161" s="235"/>
      <c r="J161" s="824" t="s">
        <v>298</v>
      </c>
      <c r="K161" s="824"/>
      <c r="L161" s="811"/>
      <c r="M161" s="811"/>
      <c r="N161" s="48">
        <v>2542964000</v>
      </c>
      <c r="O161" s="211"/>
      <c r="P161" s="49"/>
      <c r="Q161" s="831">
        <v>0</v>
      </c>
      <c r="R161" s="831"/>
      <c r="S161" s="235"/>
      <c r="T161" s="235"/>
      <c r="U161" s="235"/>
    </row>
    <row r="162" spans="1:21" ht="36.75" customHeight="1" x14ac:dyDescent="0.2">
      <c r="A162" s="26" t="s">
        <v>714</v>
      </c>
      <c r="B162" s="832" t="s">
        <v>299</v>
      </c>
      <c r="C162" s="833"/>
      <c r="D162" s="833"/>
      <c r="E162" s="833"/>
      <c r="F162" s="833"/>
      <c r="G162" s="833"/>
      <c r="H162" s="833"/>
      <c r="I162" s="833"/>
      <c r="J162" s="833"/>
      <c r="K162" s="833"/>
      <c r="L162" s="833"/>
      <c r="M162" s="833"/>
      <c r="N162" s="833"/>
      <c r="O162" s="833"/>
      <c r="P162" s="833"/>
      <c r="Q162" s="833"/>
      <c r="R162" s="833"/>
      <c r="S162" s="833"/>
      <c r="T162" s="833"/>
      <c r="U162" s="834"/>
    </row>
    <row r="163" spans="1:21" ht="36.75" customHeight="1" x14ac:dyDescent="0.2">
      <c r="B163" s="731" t="s">
        <v>138</v>
      </c>
      <c r="C163" s="731"/>
      <c r="D163" s="732" t="s">
        <v>139</v>
      </c>
      <c r="E163" s="732"/>
      <c r="F163" s="732" t="s">
        <v>140</v>
      </c>
      <c r="G163" s="735" t="s">
        <v>141</v>
      </c>
      <c r="H163" s="735"/>
      <c r="I163" s="735"/>
      <c r="J163" s="735"/>
      <c r="K163" s="735"/>
      <c r="L163" s="735"/>
      <c r="M163" s="735"/>
      <c r="N163" s="735" t="s">
        <v>142</v>
      </c>
      <c r="O163" s="735"/>
      <c r="P163" s="735"/>
      <c r="Q163" s="735"/>
      <c r="R163" s="735"/>
      <c r="S163" s="735" t="s">
        <v>99</v>
      </c>
      <c r="T163" s="735"/>
      <c r="U163" s="735"/>
    </row>
    <row r="164" spans="1:21" ht="54.75" customHeight="1" x14ac:dyDescent="0.2">
      <c r="B164" s="731"/>
      <c r="C164" s="731"/>
      <c r="D164" s="732"/>
      <c r="E164" s="732"/>
      <c r="F164" s="732"/>
      <c r="G164" s="751" t="s">
        <v>143</v>
      </c>
      <c r="H164" s="732"/>
      <c r="I164" s="732"/>
      <c r="J164" s="751" t="s">
        <v>144</v>
      </c>
      <c r="K164" s="751"/>
      <c r="L164" s="751" t="s">
        <v>145</v>
      </c>
      <c r="M164" s="751"/>
      <c r="N164" s="203" t="s">
        <v>146</v>
      </c>
      <c r="O164" s="203" t="s">
        <v>147</v>
      </c>
      <c r="P164" s="203" t="s">
        <v>148</v>
      </c>
      <c r="Q164" s="751" t="s">
        <v>149</v>
      </c>
      <c r="R164" s="751"/>
      <c r="S164" s="735"/>
      <c r="T164" s="735"/>
      <c r="U164" s="735"/>
    </row>
    <row r="165" spans="1:21" ht="81" customHeight="1" x14ac:dyDescent="0.2">
      <c r="B165" s="235" t="s">
        <v>150</v>
      </c>
      <c r="C165" s="235"/>
      <c r="D165" s="828" t="s">
        <v>493</v>
      </c>
      <c r="E165" s="811"/>
      <c r="F165" s="79" t="s">
        <v>152</v>
      </c>
      <c r="G165" s="829">
        <v>384680737</v>
      </c>
      <c r="H165" s="829"/>
      <c r="I165" s="829"/>
      <c r="J165" s="830" t="s">
        <v>153</v>
      </c>
      <c r="K165" s="830"/>
      <c r="L165" s="830" t="s">
        <v>168</v>
      </c>
      <c r="M165" s="830"/>
      <c r="N165" s="207">
        <v>350000000</v>
      </c>
      <c r="O165" s="59">
        <f>123.78/111.82</f>
        <v>1.1069576104453587</v>
      </c>
      <c r="P165" s="116" t="s">
        <v>169</v>
      </c>
      <c r="Q165" s="793">
        <f t="shared" ref="Q165:Q173" si="11">+G165/O165</f>
        <v>347511714.42349327</v>
      </c>
      <c r="R165" s="793"/>
      <c r="S165" s="235" t="s">
        <v>244</v>
      </c>
      <c r="T165" s="235"/>
      <c r="U165" s="235"/>
    </row>
    <row r="166" spans="1:21" ht="39.75" customHeight="1" x14ac:dyDescent="0.2">
      <c r="B166" s="235" t="s">
        <v>150</v>
      </c>
      <c r="C166" s="235"/>
      <c r="D166" s="828" t="s">
        <v>493</v>
      </c>
      <c r="E166" s="811"/>
      <c r="F166" s="79" t="s">
        <v>152</v>
      </c>
      <c r="G166" s="829">
        <v>2807165</v>
      </c>
      <c r="H166" s="829"/>
      <c r="I166" s="829"/>
      <c r="J166" s="830" t="s">
        <v>153</v>
      </c>
      <c r="K166" s="830"/>
      <c r="L166" s="830" t="s">
        <v>277</v>
      </c>
      <c r="M166" s="830"/>
      <c r="N166" s="207">
        <v>350000000</v>
      </c>
      <c r="O166" s="112">
        <f>126.15/111.82</f>
        <v>1.1281523877660526</v>
      </c>
      <c r="P166" s="117" t="s">
        <v>181</v>
      </c>
      <c r="Q166" s="793">
        <f t="shared" si="11"/>
        <v>2488285.297661514</v>
      </c>
      <c r="R166" s="793"/>
      <c r="S166" s="235" t="s">
        <v>244</v>
      </c>
      <c r="T166" s="235"/>
      <c r="U166" s="235"/>
    </row>
    <row r="167" spans="1:21" ht="53.25" customHeight="1" x14ac:dyDescent="0.2">
      <c r="B167" s="235" t="s">
        <v>154</v>
      </c>
      <c r="C167" s="235"/>
      <c r="D167" s="828" t="s">
        <v>493</v>
      </c>
      <c r="E167" s="811"/>
      <c r="F167" s="79" t="s">
        <v>152</v>
      </c>
      <c r="G167" s="829">
        <v>394853336</v>
      </c>
      <c r="H167" s="829"/>
      <c r="I167" s="829"/>
      <c r="J167" s="830" t="s">
        <v>300</v>
      </c>
      <c r="K167" s="830"/>
      <c r="L167" s="830" t="s">
        <v>301</v>
      </c>
      <c r="M167" s="830"/>
      <c r="N167" s="207">
        <v>350000000</v>
      </c>
      <c r="O167" s="112">
        <f>126.15/111.82</f>
        <v>1.1281523877660526</v>
      </c>
      <c r="P167" s="117" t="s">
        <v>184</v>
      </c>
      <c r="Q167" s="793">
        <f t="shared" si="11"/>
        <v>350000000.24986124</v>
      </c>
      <c r="R167" s="793"/>
      <c r="S167" s="235" t="s">
        <v>244</v>
      </c>
      <c r="T167" s="235"/>
      <c r="U167" s="235"/>
    </row>
    <row r="168" spans="1:21" ht="58.5" customHeight="1" x14ac:dyDescent="0.2">
      <c r="B168" s="235" t="s">
        <v>156</v>
      </c>
      <c r="C168" s="235"/>
      <c r="D168" s="828" t="s">
        <v>493</v>
      </c>
      <c r="E168" s="811"/>
      <c r="F168" s="79" t="s">
        <v>152</v>
      </c>
      <c r="G168" s="829">
        <v>417546056</v>
      </c>
      <c r="H168" s="829"/>
      <c r="I168" s="829"/>
      <c r="J168" s="830" t="s">
        <v>300</v>
      </c>
      <c r="K168" s="830"/>
      <c r="L168" s="830" t="s">
        <v>302</v>
      </c>
      <c r="M168" s="830"/>
      <c r="N168" s="207">
        <v>350000000</v>
      </c>
      <c r="O168" s="112">
        <f>133.4/111.82</f>
        <v>1.1929887318905386</v>
      </c>
      <c r="P168" s="117" t="s">
        <v>302</v>
      </c>
      <c r="Q168" s="793">
        <f t="shared" si="11"/>
        <v>349999999.86446768</v>
      </c>
      <c r="R168" s="793"/>
      <c r="S168" s="235" t="s">
        <v>244</v>
      </c>
      <c r="T168" s="235"/>
      <c r="U168" s="235"/>
    </row>
    <row r="169" spans="1:21" ht="58.5" customHeight="1" x14ac:dyDescent="0.2">
      <c r="B169" s="235" t="s">
        <v>158</v>
      </c>
      <c r="C169" s="235"/>
      <c r="D169" s="828" t="s">
        <v>493</v>
      </c>
      <c r="E169" s="811"/>
      <c r="F169" s="79" t="s">
        <v>152</v>
      </c>
      <c r="G169" s="829">
        <v>434604722</v>
      </c>
      <c r="H169" s="829"/>
      <c r="I169" s="829"/>
      <c r="J169" s="830" t="s">
        <v>300</v>
      </c>
      <c r="K169" s="830"/>
      <c r="L169" s="835">
        <v>43223</v>
      </c>
      <c r="M169" s="835"/>
      <c r="N169" s="207">
        <v>350000000</v>
      </c>
      <c r="O169" s="112">
        <f>141.05/111.82</f>
        <v>1.2614022536218925</v>
      </c>
      <c r="P169" s="117" t="s">
        <v>346</v>
      </c>
      <c r="Q169" s="793">
        <f t="shared" si="11"/>
        <v>344540943.02757883</v>
      </c>
      <c r="R169" s="793"/>
      <c r="S169" s="235" t="s">
        <v>244</v>
      </c>
      <c r="T169" s="235"/>
      <c r="U169" s="235"/>
    </row>
    <row r="170" spans="1:21" ht="63" customHeight="1" x14ac:dyDescent="0.2">
      <c r="B170" s="235" t="s">
        <v>425</v>
      </c>
      <c r="C170" s="235"/>
      <c r="D170" s="828" t="s">
        <v>493</v>
      </c>
      <c r="E170" s="811"/>
      <c r="F170" s="79" t="s">
        <v>152</v>
      </c>
      <c r="G170" s="829">
        <v>10047398</v>
      </c>
      <c r="H170" s="829"/>
      <c r="I170" s="829"/>
      <c r="J170" s="830" t="s">
        <v>300</v>
      </c>
      <c r="K170" s="830"/>
      <c r="L170" s="835">
        <v>43263</v>
      </c>
      <c r="M170" s="835"/>
      <c r="N170" s="207">
        <v>350000000</v>
      </c>
      <c r="O170" s="112">
        <f>142.06/111.82</f>
        <v>1.2704346270792346</v>
      </c>
      <c r="P170" s="117" t="s">
        <v>346</v>
      </c>
      <c r="Q170" s="793">
        <f t="shared" si="11"/>
        <v>7908630.4685344212</v>
      </c>
      <c r="R170" s="793"/>
      <c r="S170" s="235" t="s">
        <v>426</v>
      </c>
      <c r="T170" s="235"/>
      <c r="U170" s="235"/>
    </row>
    <row r="171" spans="1:21" ht="27" customHeight="1" x14ac:dyDescent="0.2">
      <c r="B171" s="235" t="s">
        <v>160</v>
      </c>
      <c r="C171" s="235"/>
      <c r="D171" s="828" t="s">
        <v>493</v>
      </c>
      <c r="E171" s="811"/>
      <c r="F171" s="79" t="s">
        <v>152</v>
      </c>
      <c r="G171" s="829">
        <v>446029333</v>
      </c>
      <c r="H171" s="829"/>
      <c r="I171" s="829"/>
      <c r="J171" s="830" t="s">
        <v>300</v>
      </c>
      <c r="K171" s="830"/>
      <c r="L171" s="835">
        <v>43399</v>
      </c>
      <c r="M171" s="835"/>
      <c r="N171" s="207">
        <v>350000000</v>
      </c>
      <c r="O171" s="112">
        <f>142.5/111.82</f>
        <v>1.2743695224467895</v>
      </c>
      <c r="P171" s="117" t="s">
        <v>474</v>
      </c>
      <c r="Q171" s="793">
        <f t="shared" si="11"/>
        <v>350000000.11270177</v>
      </c>
      <c r="R171" s="793"/>
      <c r="S171" s="235" t="s">
        <v>244</v>
      </c>
      <c r="T171" s="235"/>
      <c r="U171" s="235"/>
    </row>
    <row r="172" spans="1:21" ht="26.25" customHeight="1" x14ac:dyDescent="0.2">
      <c r="B172" s="235" t="s">
        <v>162</v>
      </c>
      <c r="C172" s="235"/>
      <c r="D172" s="828" t="s">
        <v>493</v>
      </c>
      <c r="E172" s="811"/>
      <c r="F172" s="79" t="s">
        <v>152</v>
      </c>
      <c r="G172" s="829">
        <v>477093543</v>
      </c>
      <c r="H172" s="829"/>
      <c r="I172" s="829"/>
      <c r="J172" s="830" t="s">
        <v>300</v>
      </c>
      <c r="K172" s="830"/>
      <c r="L172" s="835">
        <v>43445</v>
      </c>
      <c r="M172" s="835"/>
      <c r="N172" s="207">
        <v>350000000</v>
      </c>
      <c r="O172" s="112">
        <f>142.84/111.82</f>
        <v>1.2774101234126276</v>
      </c>
      <c r="P172" s="117" t="s">
        <v>489</v>
      </c>
      <c r="Q172" s="793">
        <f t="shared" si="11"/>
        <v>373485018.04998595</v>
      </c>
      <c r="R172" s="793"/>
      <c r="S172" s="235" t="s">
        <v>244</v>
      </c>
      <c r="T172" s="235"/>
      <c r="U172" s="235"/>
    </row>
    <row r="173" spans="1:21" ht="25.5" customHeight="1" x14ac:dyDescent="0.2">
      <c r="B173" s="235" t="s">
        <v>164</v>
      </c>
      <c r="C173" s="235"/>
      <c r="D173" s="828" t="s">
        <v>493</v>
      </c>
      <c r="E173" s="811"/>
      <c r="F173" s="79" t="s">
        <v>152</v>
      </c>
      <c r="G173" s="829">
        <v>463049327</v>
      </c>
      <c r="H173" s="829"/>
      <c r="I173" s="829"/>
      <c r="J173" s="830" t="s">
        <v>300</v>
      </c>
      <c r="K173" s="830"/>
      <c r="L173" s="835" t="s">
        <v>689</v>
      </c>
      <c r="M173" s="835"/>
      <c r="N173" s="207">
        <v>350000000</v>
      </c>
      <c r="O173" s="112">
        <f>103.26/78.05</f>
        <v>1.322998078155029</v>
      </c>
      <c r="P173" s="117" t="s">
        <v>681</v>
      </c>
      <c r="Q173" s="793">
        <f t="shared" si="11"/>
        <v>349999999.73222929</v>
      </c>
      <c r="R173" s="793"/>
      <c r="S173" s="235" t="s">
        <v>690</v>
      </c>
      <c r="T173" s="235"/>
      <c r="U173" s="235"/>
    </row>
    <row r="174" spans="1:21" ht="15" customHeight="1" x14ac:dyDescent="0.2">
      <c r="B174" s="108"/>
      <c r="C174" s="210"/>
      <c r="D174" s="136"/>
      <c r="E174" s="136"/>
      <c r="F174" s="82"/>
      <c r="G174" s="83"/>
      <c r="H174" s="83"/>
      <c r="I174" s="83"/>
      <c r="J174" s="84"/>
      <c r="K174" s="84"/>
      <c r="L174" s="84"/>
      <c r="M174" s="84"/>
      <c r="N174" s="83"/>
      <c r="O174" s="85"/>
      <c r="P174" s="86"/>
      <c r="Q174" s="209"/>
      <c r="R174" s="209"/>
      <c r="S174" s="210"/>
      <c r="T174" s="210"/>
      <c r="U174" s="210"/>
    </row>
    <row r="175" spans="1:21" ht="49.5" customHeight="1" x14ac:dyDescent="0.2">
      <c r="A175" s="1" t="s">
        <v>494</v>
      </c>
      <c r="B175" s="440" t="s">
        <v>303</v>
      </c>
      <c r="C175" s="440"/>
      <c r="D175" s="440"/>
      <c r="E175" s="440"/>
      <c r="F175" s="440"/>
      <c r="G175" s="440"/>
      <c r="H175" s="440"/>
      <c r="I175" s="440"/>
      <c r="J175" s="440"/>
      <c r="K175" s="440"/>
      <c r="L175" s="440"/>
      <c r="M175" s="440"/>
      <c r="N175" s="440"/>
      <c r="O175" s="440"/>
      <c r="P175" s="440"/>
      <c r="Q175" s="440"/>
      <c r="R175" s="440"/>
      <c r="S175" s="440"/>
      <c r="T175" s="440"/>
      <c r="U175" s="440"/>
    </row>
    <row r="176" spans="1:21" ht="150" customHeight="1" x14ac:dyDescent="0.2">
      <c r="B176" s="731" t="s">
        <v>138</v>
      </c>
      <c r="C176" s="731"/>
      <c r="D176" s="732" t="s">
        <v>139</v>
      </c>
      <c r="E176" s="732"/>
      <c r="F176" s="732" t="s">
        <v>140</v>
      </c>
      <c r="G176" s="735" t="s">
        <v>141</v>
      </c>
      <c r="H176" s="735"/>
      <c r="I176" s="735"/>
      <c r="J176" s="735"/>
      <c r="K176" s="735"/>
      <c r="L176" s="735"/>
      <c r="M176" s="735"/>
      <c r="N176" s="735" t="s">
        <v>142</v>
      </c>
      <c r="O176" s="735"/>
      <c r="P176" s="735"/>
      <c r="Q176" s="735"/>
      <c r="R176" s="735"/>
      <c r="S176" s="735" t="s">
        <v>99</v>
      </c>
      <c r="T176" s="735"/>
      <c r="U176" s="735"/>
    </row>
    <row r="177" spans="2:21" ht="147.75" customHeight="1" x14ac:dyDescent="0.2">
      <c r="B177" s="731"/>
      <c r="C177" s="731"/>
      <c r="D177" s="732"/>
      <c r="E177" s="732"/>
      <c r="F177" s="732"/>
      <c r="G177" s="751" t="s">
        <v>143</v>
      </c>
      <c r="H177" s="732"/>
      <c r="I177" s="732"/>
      <c r="J177" s="751" t="s">
        <v>144</v>
      </c>
      <c r="K177" s="751"/>
      <c r="L177" s="751" t="s">
        <v>145</v>
      </c>
      <c r="M177" s="751"/>
      <c r="N177" s="203" t="s">
        <v>146</v>
      </c>
      <c r="O177" s="203" t="s">
        <v>147</v>
      </c>
      <c r="P177" s="203" t="s">
        <v>148</v>
      </c>
      <c r="Q177" s="751" t="s">
        <v>149</v>
      </c>
      <c r="R177" s="751"/>
      <c r="S177" s="735"/>
      <c r="T177" s="735"/>
      <c r="U177" s="735"/>
    </row>
    <row r="178" spans="2:21" ht="39" customHeight="1" x14ac:dyDescent="0.25">
      <c r="B178" s="235" t="s">
        <v>150</v>
      </c>
      <c r="C178" s="235"/>
      <c r="D178" s="828" t="s">
        <v>494</v>
      </c>
      <c r="E178" s="811"/>
      <c r="F178" s="79" t="s">
        <v>152</v>
      </c>
      <c r="G178" s="836">
        <v>310301163.36000001</v>
      </c>
      <c r="H178" s="836"/>
      <c r="I178" s="836"/>
      <c r="J178" s="830" t="s">
        <v>304</v>
      </c>
      <c r="K178" s="830"/>
      <c r="L178" s="812" t="s">
        <v>168</v>
      </c>
      <c r="M178" s="813"/>
      <c r="N178" s="207">
        <v>252000000</v>
      </c>
      <c r="O178" s="59">
        <f>123.78/111.82</f>
        <v>1.1069576104453587</v>
      </c>
      <c r="P178" s="116" t="s">
        <v>169</v>
      </c>
      <c r="Q178" s="793">
        <f>+G178/O178</f>
        <v>280318921.367872</v>
      </c>
      <c r="R178" s="793"/>
      <c r="S178" s="235" t="s">
        <v>244</v>
      </c>
      <c r="T178" s="235"/>
      <c r="U178" s="235"/>
    </row>
    <row r="179" spans="2:21" ht="36" customHeight="1" x14ac:dyDescent="0.25">
      <c r="B179" s="235" t="s">
        <v>154</v>
      </c>
      <c r="C179" s="235"/>
      <c r="D179" s="828" t="s">
        <v>494</v>
      </c>
      <c r="E179" s="811"/>
      <c r="F179" s="79" t="s">
        <v>152</v>
      </c>
      <c r="G179" s="836">
        <v>67589211</v>
      </c>
      <c r="H179" s="836">
        <v>69485724</v>
      </c>
      <c r="I179" s="836">
        <v>69485724</v>
      </c>
      <c r="J179" s="830" t="s">
        <v>305</v>
      </c>
      <c r="K179" s="830"/>
      <c r="L179" s="812" t="s">
        <v>306</v>
      </c>
      <c r="M179" s="813"/>
      <c r="N179" s="207">
        <v>60000000</v>
      </c>
      <c r="O179" s="112">
        <f>126.15/111.82</f>
        <v>1.1281523877660526</v>
      </c>
      <c r="P179" s="117" t="s">
        <v>181</v>
      </c>
      <c r="Q179" s="793">
        <f t="shared" ref="Q179:Q186" si="12">+G179/O179</f>
        <v>59911419.532461353</v>
      </c>
      <c r="R179" s="793"/>
      <c r="S179" s="235" t="s">
        <v>244</v>
      </c>
      <c r="T179" s="235"/>
      <c r="U179" s="235"/>
    </row>
    <row r="180" spans="2:21" ht="52.5" customHeight="1" x14ac:dyDescent="0.25">
      <c r="B180" s="235" t="s">
        <v>156</v>
      </c>
      <c r="C180" s="235"/>
      <c r="D180" s="828" t="s">
        <v>494</v>
      </c>
      <c r="E180" s="811"/>
      <c r="F180" s="79" t="s">
        <v>152</v>
      </c>
      <c r="G180" s="836">
        <v>1896513</v>
      </c>
      <c r="H180" s="836">
        <v>69485724</v>
      </c>
      <c r="I180" s="836">
        <v>69485724</v>
      </c>
      <c r="J180" s="830" t="s">
        <v>305</v>
      </c>
      <c r="K180" s="830"/>
      <c r="L180" s="812" t="s">
        <v>301</v>
      </c>
      <c r="M180" s="813"/>
      <c r="N180" s="207">
        <v>60000000</v>
      </c>
      <c r="O180" s="112">
        <f>126.15/111.82</f>
        <v>1.1281523877660526</v>
      </c>
      <c r="P180" s="117" t="s">
        <v>181</v>
      </c>
      <c r="Q180" s="793">
        <f t="shared" si="12"/>
        <v>1681078.7448275862</v>
      </c>
      <c r="R180" s="793"/>
      <c r="S180" s="235" t="s">
        <v>244</v>
      </c>
      <c r="T180" s="235"/>
      <c r="U180" s="235"/>
    </row>
    <row r="181" spans="2:21" ht="27.75" customHeight="1" x14ac:dyDescent="0.25">
      <c r="B181" s="235" t="s">
        <v>158</v>
      </c>
      <c r="C181" s="235"/>
      <c r="D181" s="828" t="s">
        <v>494</v>
      </c>
      <c r="E181" s="811"/>
      <c r="F181" s="79" t="s">
        <v>152</v>
      </c>
      <c r="G181" s="836">
        <v>71162374</v>
      </c>
      <c r="H181" s="836">
        <v>71162374</v>
      </c>
      <c r="I181" s="836">
        <v>71162374</v>
      </c>
      <c r="J181" s="830"/>
      <c r="K181" s="830"/>
      <c r="L181" s="812" t="s">
        <v>307</v>
      </c>
      <c r="M181" s="813"/>
      <c r="N181" s="207">
        <v>60000000</v>
      </c>
      <c r="O181" s="112">
        <f>132.58/111.82</f>
        <v>1.1856555177964587</v>
      </c>
      <c r="P181" s="117" t="s">
        <v>204</v>
      </c>
      <c r="Q181" s="793">
        <f t="shared" si="12"/>
        <v>60019434.761502482</v>
      </c>
      <c r="R181" s="793"/>
      <c r="S181" s="235" t="s">
        <v>244</v>
      </c>
      <c r="T181" s="235"/>
      <c r="U181" s="235"/>
    </row>
    <row r="182" spans="2:21" ht="22.5" customHeight="1" x14ac:dyDescent="0.25">
      <c r="B182" s="235" t="s">
        <v>160</v>
      </c>
      <c r="C182" s="235"/>
      <c r="D182" s="828" t="s">
        <v>494</v>
      </c>
      <c r="E182" s="811"/>
      <c r="F182" s="79" t="s">
        <v>152</v>
      </c>
      <c r="G182" s="836">
        <v>71579324</v>
      </c>
      <c r="H182" s="836">
        <v>71579324</v>
      </c>
      <c r="I182" s="836">
        <v>71579324</v>
      </c>
      <c r="J182" s="830" t="s">
        <v>308</v>
      </c>
      <c r="K182" s="830"/>
      <c r="L182" s="812" t="s">
        <v>309</v>
      </c>
      <c r="M182" s="813"/>
      <c r="N182" s="207">
        <v>60000000</v>
      </c>
      <c r="O182" s="112">
        <f>133.4/111.82</f>
        <v>1.1929887318905386</v>
      </c>
      <c r="P182" s="117" t="s">
        <v>217</v>
      </c>
      <c r="Q182" s="793">
        <f t="shared" si="12"/>
        <v>60000000.072563708</v>
      </c>
      <c r="R182" s="793"/>
      <c r="S182" s="235" t="s">
        <v>244</v>
      </c>
      <c r="T182" s="235"/>
      <c r="U182" s="235"/>
    </row>
    <row r="183" spans="2:21" ht="18.75" customHeight="1" x14ac:dyDescent="0.25">
      <c r="B183" s="235" t="s">
        <v>162</v>
      </c>
      <c r="C183" s="235"/>
      <c r="D183" s="828" t="s">
        <v>494</v>
      </c>
      <c r="E183" s="811"/>
      <c r="F183" s="79" t="s">
        <v>152</v>
      </c>
      <c r="G183" s="836">
        <v>300633160</v>
      </c>
      <c r="H183" s="836">
        <v>71579324</v>
      </c>
      <c r="I183" s="836">
        <v>71579324</v>
      </c>
      <c r="J183" s="830" t="s">
        <v>310</v>
      </c>
      <c r="K183" s="830"/>
      <c r="L183" s="812" t="s">
        <v>309</v>
      </c>
      <c r="M183" s="813"/>
      <c r="N183" s="207">
        <v>252000000</v>
      </c>
      <c r="O183" s="112">
        <f>133.4/111.82</f>
        <v>1.1929887318905386</v>
      </c>
      <c r="P183" s="117" t="s">
        <v>217</v>
      </c>
      <c r="Q183" s="793">
        <f t="shared" si="12"/>
        <v>251999999.63418287</v>
      </c>
      <c r="R183" s="793"/>
      <c r="S183" s="235" t="s">
        <v>244</v>
      </c>
      <c r="T183" s="235"/>
      <c r="U183" s="235"/>
    </row>
    <row r="184" spans="2:21" ht="18.75" customHeight="1" x14ac:dyDescent="0.25">
      <c r="B184" s="235" t="s">
        <v>164</v>
      </c>
      <c r="C184" s="235"/>
      <c r="D184" s="828" t="s">
        <v>494</v>
      </c>
      <c r="E184" s="811"/>
      <c r="F184" s="79" t="s">
        <v>152</v>
      </c>
      <c r="G184" s="836">
        <v>73891969</v>
      </c>
      <c r="H184" s="836">
        <v>71579324</v>
      </c>
      <c r="I184" s="836">
        <v>71579324</v>
      </c>
      <c r="J184" s="830" t="s">
        <v>311</v>
      </c>
      <c r="K184" s="830"/>
      <c r="L184" s="812" t="s">
        <v>312</v>
      </c>
      <c r="M184" s="813"/>
      <c r="N184" s="207">
        <v>60000000</v>
      </c>
      <c r="O184" s="112">
        <f>137.71/111.82</f>
        <v>1.2315328206045431</v>
      </c>
      <c r="P184" s="117" t="s">
        <v>313</v>
      </c>
      <c r="Q184" s="793">
        <f t="shared" si="12"/>
        <v>59999999.808147557</v>
      </c>
      <c r="R184" s="793"/>
      <c r="S184" s="235" t="s">
        <v>244</v>
      </c>
      <c r="T184" s="235"/>
      <c r="U184" s="235"/>
    </row>
    <row r="185" spans="2:21" ht="15.75" customHeight="1" x14ac:dyDescent="0.25">
      <c r="B185" s="235" t="s">
        <v>166</v>
      </c>
      <c r="C185" s="235"/>
      <c r="D185" s="828" t="s">
        <v>494</v>
      </c>
      <c r="E185" s="811"/>
      <c r="F185" s="79" t="s">
        <v>152</v>
      </c>
      <c r="G185" s="836">
        <v>74503666</v>
      </c>
      <c r="H185" s="836">
        <v>71579324</v>
      </c>
      <c r="I185" s="836">
        <v>71579324</v>
      </c>
      <c r="J185" s="830" t="s">
        <v>314</v>
      </c>
      <c r="K185" s="830"/>
      <c r="L185" s="812" t="s">
        <v>315</v>
      </c>
      <c r="M185" s="813"/>
      <c r="N185" s="207">
        <v>60000000</v>
      </c>
      <c r="O185" s="112">
        <f>138.85/111.82</f>
        <v>1.2417277767841173</v>
      </c>
      <c r="P185" s="117" t="s">
        <v>316</v>
      </c>
      <c r="Q185" s="793">
        <f t="shared" si="12"/>
        <v>59999999.511127122</v>
      </c>
      <c r="R185" s="793"/>
      <c r="S185" s="235" t="s">
        <v>317</v>
      </c>
      <c r="T185" s="235"/>
      <c r="U185" s="235"/>
    </row>
    <row r="186" spans="2:21" ht="15.75" customHeight="1" x14ac:dyDescent="0.25">
      <c r="B186" s="235" t="s">
        <v>248</v>
      </c>
      <c r="C186" s="235"/>
      <c r="D186" s="828" t="s">
        <v>494</v>
      </c>
      <c r="E186" s="811"/>
      <c r="F186" s="79" t="s">
        <v>152</v>
      </c>
      <c r="G186" s="836">
        <f>387419066-74503667</f>
        <v>312915399</v>
      </c>
      <c r="H186" s="836">
        <v>71579324</v>
      </c>
      <c r="I186" s="836">
        <v>71579324</v>
      </c>
      <c r="J186" s="830" t="s">
        <v>318</v>
      </c>
      <c r="K186" s="830"/>
      <c r="L186" s="812" t="s">
        <v>315</v>
      </c>
      <c r="M186" s="813"/>
      <c r="N186" s="207">
        <v>252000000</v>
      </c>
      <c r="O186" s="112">
        <f>138.85/111.82</f>
        <v>1.2417277767841173</v>
      </c>
      <c r="P186" s="117" t="s">
        <v>316</v>
      </c>
      <c r="Q186" s="793">
        <f t="shared" si="12"/>
        <v>251999999.39632699</v>
      </c>
      <c r="R186" s="793"/>
      <c r="S186" s="235" t="s">
        <v>319</v>
      </c>
      <c r="T186" s="235"/>
      <c r="U186" s="235"/>
    </row>
    <row r="187" spans="2:21" ht="15.75" customHeight="1" x14ac:dyDescent="0.25">
      <c r="B187" s="235" t="s">
        <v>250</v>
      </c>
      <c r="C187" s="235"/>
      <c r="D187" s="828" t="s">
        <v>494</v>
      </c>
      <c r="E187" s="811"/>
      <c r="F187" s="79" t="s">
        <v>152</v>
      </c>
      <c r="G187" s="837">
        <v>76344124.489999995</v>
      </c>
      <c r="H187" s="836">
        <v>71579324</v>
      </c>
      <c r="I187" s="836">
        <v>71579324</v>
      </c>
      <c r="J187" s="830" t="s">
        <v>444</v>
      </c>
      <c r="K187" s="830"/>
      <c r="L187" s="817">
        <v>43305</v>
      </c>
      <c r="M187" s="813"/>
      <c r="N187" s="207">
        <v>60000000</v>
      </c>
      <c r="O187" s="112">
        <f>142.28/111.82</f>
        <v>1.272402074763012</v>
      </c>
      <c r="P187" s="117" t="s">
        <v>445</v>
      </c>
      <c r="Q187" s="793">
        <f>+G187/O187</f>
        <v>60000000.003315993</v>
      </c>
      <c r="R187" s="793"/>
      <c r="S187" s="235" t="s">
        <v>317</v>
      </c>
      <c r="T187" s="235"/>
      <c r="U187" s="235"/>
    </row>
    <row r="188" spans="2:21" ht="15.75" customHeight="1" x14ac:dyDescent="0.25">
      <c r="B188" s="235" t="s">
        <v>252</v>
      </c>
      <c r="C188" s="235"/>
      <c r="D188" s="828" t="s">
        <v>494</v>
      </c>
      <c r="E188" s="811"/>
      <c r="F188" s="79" t="s">
        <v>152</v>
      </c>
      <c r="G188" s="837">
        <v>398551959</v>
      </c>
      <c r="H188" s="836">
        <v>71579324</v>
      </c>
      <c r="I188" s="836">
        <v>71579324</v>
      </c>
      <c r="J188" s="830" t="s">
        <v>503</v>
      </c>
      <c r="K188" s="830"/>
      <c r="L188" s="817">
        <v>43445</v>
      </c>
      <c r="M188" s="813"/>
      <c r="N188" s="207">
        <f>60000000+252000000</f>
        <v>312000000</v>
      </c>
      <c r="O188" s="112">
        <f>142.84/111.82</f>
        <v>1.2774101234126276</v>
      </c>
      <c r="P188" s="117" t="s">
        <v>495</v>
      </c>
      <c r="Q188" s="793">
        <f>+G188/O188</f>
        <v>312000000.38770646</v>
      </c>
      <c r="R188" s="793"/>
      <c r="S188" s="235" t="s">
        <v>244</v>
      </c>
      <c r="T188" s="235"/>
      <c r="U188" s="235"/>
    </row>
    <row r="189" spans="2:21" ht="15.75" customHeight="1" x14ac:dyDescent="0.25">
      <c r="B189" s="235" t="s">
        <v>254</v>
      </c>
      <c r="C189" s="235"/>
      <c r="D189" s="828" t="s">
        <v>494</v>
      </c>
      <c r="E189" s="811"/>
      <c r="F189" s="79" t="s">
        <v>152</v>
      </c>
      <c r="G189" s="837">
        <v>79133889</v>
      </c>
      <c r="H189" s="836">
        <v>71579324</v>
      </c>
      <c r="I189" s="836">
        <v>71579324</v>
      </c>
      <c r="J189" s="830" t="s">
        <v>611</v>
      </c>
      <c r="K189" s="830"/>
      <c r="L189" s="817">
        <v>43686</v>
      </c>
      <c r="M189" s="813"/>
      <c r="N189" s="207">
        <v>60000000</v>
      </c>
      <c r="O189" s="112">
        <f>102.71/78.05</f>
        <v>1.3159513132607303</v>
      </c>
      <c r="P189" s="117" t="s">
        <v>612</v>
      </c>
      <c r="Q189" s="793">
        <f>+G189/O189</f>
        <v>60134359.2293837</v>
      </c>
      <c r="R189" s="793"/>
      <c r="S189" s="235" t="s">
        <v>317</v>
      </c>
      <c r="T189" s="235"/>
      <c r="U189" s="235"/>
    </row>
    <row r="190" spans="2:21" ht="15.75" x14ac:dyDescent="0.25">
      <c r="B190" s="235" t="s">
        <v>256</v>
      </c>
      <c r="C190" s="235"/>
      <c r="D190" s="828" t="s">
        <v>494</v>
      </c>
      <c r="E190" s="811"/>
      <c r="F190" s="79" t="s">
        <v>152</v>
      </c>
      <c r="G190" s="837">
        <v>333395516</v>
      </c>
      <c r="H190" s="836">
        <v>71579324</v>
      </c>
      <c r="I190" s="836">
        <v>71579324</v>
      </c>
      <c r="J190" s="830" t="s">
        <v>691</v>
      </c>
      <c r="K190" s="830"/>
      <c r="L190" s="817">
        <v>43748</v>
      </c>
      <c r="M190" s="813"/>
      <c r="N190" s="207">
        <v>252000000</v>
      </c>
      <c r="O190" s="112">
        <f>103.26/78.05</f>
        <v>1.322998078155029</v>
      </c>
      <c r="P190" s="117" t="s">
        <v>681</v>
      </c>
      <c r="Q190" s="793">
        <f>+G190/O190</f>
        <v>252000000.23048612</v>
      </c>
      <c r="R190" s="793"/>
      <c r="S190" s="235" t="s">
        <v>692</v>
      </c>
      <c r="T190" s="235"/>
      <c r="U190" s="235"/>
    </row>
    <row r="191" spans="2:21" ht="15.75" x14ac:dyDescent="0.25">
      <c r="B191" s="235" t="s">
        <v>258</v>
      </c>
      <c r="C191" s="235"/>
      <c r="D191" s="828" t="s">
        <v>494</v>
      </c>
      <c r="E191" s="811"/>
      <c r="F191" s="79" t="s">
        <v>152</v>
      </c>
      <c r="G191" s="837">
        <v>79795004</v>
      </c>
      <c r="H191" s="836"/>
      <c r="I191" s="135"/>
      <c r="J191" s="830" t="s">
        <v>707</v>
      </c>
      <c r="K191" s="830"/>
      <c r="L191" s="817">
        <v>43844</v>
      </c>
      <c r="M191" s="813"/>
      <c r="N191" s="207">
        <v>60000000</v>
      </c>
      <c r="O191" s="112">
        <f>103.8/78.05</f>
        <v>1.3299167200512492</v>
      </c>
      <c r="P191" s="117" t="s">
        <v>708</v>
      </c>
      <c r="Q191" s="793">
        <f>+G191/O191</f>
        <v>60000000.599229291</v>
      </c>
      <c r="R191" s="793"/>
      <c r="S191" s="235" t="s">
        <v>317</v>
      </c>
      <c r="T191" s="235"/>
      <c r="U191" s="235"/>
    </row>
    <row r="192" spans="2:21" ht="15" customHeight="1" x14ac:dyDescent="0.2">
      <c r="B192" s="210"/>
      <c r="C192" s="210"/>
      <c r="D192" s="136"/>
      <c r="E192" s="136"/>
      <c r="F192" s="82"/>
      <c r="G192" s="87"/>
      <c r="H192" s="87"/>
      <c r="I192" s="87"/>
      <c r="J192" s="84"/>
      <c r="K192" s="84"/>
      <c r="L192" s="88"/>
      <c r="M192" s="136"/>
      <c r="N192" s="83"/>
      <c r="O192" s="85"/>
      <c r="P192" s="86"/>
      <c r="Q192" s="209"/>
      <c r="R192" s="209"/>
      <c r="S192" s="210"/>
      <c r="T192" s="210"/>
      <c r="U192" s="210"/>
    </row>
    <row r="193" spans="1:26" ht="15" customHeight="1" x14ac:dyDescent="0.2"/>
    <row r="194" spans="1:26" ht="15" customHeight="1" x14ac:dyDescent="0.2"/>
    <row r="195" spans="1:26" ht="15.75" customHeight="1" x14ac:dyDescent="0.2">
      <c r="A195" s="1" t="s">
        <v>715</v>
      </c>
      <c r="B195" s="832" t="s">
        <v>320</v>
      </c>
      <c r="C195" s="833"/>
      <c r="D195" s="833"/>
      <c r="E195" s="833"/>
      <c r="F195" s="833"/>
      <c r="G195" s="833"/>
      <c r="H195" s="833"/>
      <c r="I195" s="833"/>
      <c r="J195" s="833"/>
      <c r="K195" s="833"/>
      <c r="L195" s="833"/>
      <c r="M195" s="833"/>
      <c r="N195" s="833"/>
      <c r="O195" s="833"/>
      <c r="P195" s="833"/>
      <c r="Q195" s="833"/>
      <c r="R195" s="833"/>
      <c r="S195" s="833"/>
      <c r="T195" s="833"/>
      <c r="U195" s="834"/>
    </row>
    <row r="196" spans="1:26" ht="15.75" customHeight="1" x14ac:dyDescent="0.2">
      <c r="B196" s="731" t="s">
        <v>138</v>
      </c>
      <c r="C196" s="731"/>
      <c r="D196" s="732" t="s">
        <v>139</v>
      </c>
      <c r="E196" s="732"/>
      <c r="F196" s="732" t="s">
        <v>140</v>
      </c>
      <c r="G196" s="735" t="s">
        <v>141</v>
      </c>
      <c r="H196" s="735"/>
      <c r="I196" s="735"/>
      <c r="J196" s="735"/>
      <c r="K196" s="735"/>
      <c r="L196" s="735"/>
      <c r="M196" s="735"/>
      <c r="N196" s="735" t="s">
        <v>142</v>
      </c>
      <c r="O196" s="735"/>
      <c r="P196" s="735"/>
      <c r="Q196" s="735"/>
      <c r="R196" s="735"/>
      <c r="S196" s="735" t="s">
        <v>99</v>
      </c>
      <c r="T196" s="735"/>
      <c r="U196" s="735"/>
    </row>
    <row r="197" spans="1:26" ht="15" customHeight="1" x14ac:dyDescent="0.2">
      <c r="B197" s="731"/>
      <c r="C197" s="731"/>
      <c r="D197" s="732"/>
      <c r="E197" s="732"/>
      <c r="F197" s="732"/>
      <c r="G197" s="751" t="s">
        <v>143</v>
      </c>
      <c r="H197" s="732"/>
      <c r="I197" s="732"/>
      <c r="J197" s="751" t="s">
        <v>144</v>
      </c>
      <c r="K197" s="751"/>
      <c r="L197" s="751" t="s">
        <v>145</v>
      </c>
      <c r="M197" s="751"/>
      <c r="N197" s="203" t="s">
        <v>146</v>
      </c>
      <c r="O197" s="203" t="s">
        <v>147</v>
      </c>
      <c r="P197" s="203" t="s">
        <v>148</v>
      </c>
      <c r="Q197" s="751" t="s">
        <v>149</v>
      </c>
      <c r="R197" s="751"/>
      <c r="S197" s="735"/>
      <c r="T197" s="735"/>
      <c r="U197" s="735"/>
    </row>
    <row r="198" spans="1:26" ht="15" customHeight="1" x14ac:dyDescent="0.25">
      <c r="B198" s="232" t="s">
        <v>150</v>
      </c>
      <c r="C198" s="234"/>
      <c r="D198" s="828" t="s">
        <v>52</v>
      </c>
      <c r="E198" s="811"/>
      <c r="F198" s="79" t="s">
        <v>152</v>
      </c>
      <c r="G198" s="836">
        <v>1137653386</v>
      </c>
      <c r="H198" s="836"/>
      <c r="I198" s="836"/>
      <c r="J198" s="830" t="s">
        <v>321</v>
      </c>
      <c r="K198" s="830"/>
      <c r="L198" s="812" t="s">
        <v>322</v>
      </c>
      <c r="M198" s="813"/>
      <c r="N198" s="115">
        <v>923770253.59000003</v>
      </c>
      <c r="O198" s="59">
        <f>137.71/111.82</f>
        <v>1.2315328206045431</v>
      </c>
      <c r="P198" s="113" t="s">
        <v>260</v>
      </c>
      <c r="Q198" s="774">
        <f t="shared" ref="Q198:Q219" si="13">+G198/O198</f>
        <v>923770253.59465539</v>
      </c>
      <c r="R198" s="776"/>
      <c r="S198" s="235" t="s">
        <v>244</v>
      </c>
      <c r="T198" s="235"/>
      <c r="U198" s="235"/>
    </row>
    <row r="199" spans="1:26" ht="15" customHeight="1" x14ac:dyDescent="0.25">
      <c r="B199" s="232" t="s">
        <v>154</v>
      </c>
      <c r="C199" s="234"/>
      <c r="D199" s="811" t="s">
        <v>52</v>
      </c>
      <c r="E199" s="811"/>
      <c r="F199" s="79" t="s">
        <v>152</v>
      </c>
      <c r="G199" s="836">
        <v>1138975183</v>
      </c>
      <c r="H199" s="836"/>
      <c r="I199" s="836"/>
      <c r="J199" s="830" t="s">
        <v>323</v>
      </c>
      <c r="K199" s="830"/>
      <c r="L199" s="812" t="s">
        <v>324</v>
      </c>
      <c r="M199" s="813"/>
      <c r="N199" s="115">
        <v>923770253.59000003</v>
      </c>
      <c r="O199" s="59">
        <f>137.87/111.82</f>
        <v>1.2329636916472904</v>
      </c>
      <c r="P199" s="113" t="s">
        <v>263</v>
      </c>
      <c r="Q199" s="774">
        <f t="shared" si="13"/>
        <v>923770254.31972146</v>
      </c>
      <c r="R199" s="776"/>
      <c r="S199" s="235" t="s">
        <v>244</v>
      </c>
      <c r="T199" s="235"/>
      <c r="U199" s="235"/>
      <c r="V199" s="838"/>
      <c r="W199" s="838"/>
      <c r="X199" s="839"/>
      <c r="Y199" s="839"/>
      <c r="Z199" s="839"/>
    </row>
    <row r="200" spans="1:26" ht="15" customHeight="1" x14ac:dyDescent="0.25">
      <c r="B200" s="232" t="s">
        <v>156</v>
      </c>
      <c r="C200" s="234"/>
      <c r="D200" s="811" t="s">
        <v>52</v>
      </c>
      <c r="E200" s="811"/>
      <c r="F200" s="79" t="s">
        <v>152</v>
      </c>
      <c r="G200" s="836">
        <v>1139966530</v>
      </c>
      <c r="H200" s="836"/>
      <c r="I200" s="836"/>
      <c r="J200" s="830" t="s">
        <v>325</v>
      </c>
      <c r="K200" s="830"/>
      <c r="L200" s="812" t="s">
        <v>326</v>
      </c>
      <c r="M200" s="813"/>
      <c r="N200" s="115">
        <v>923770253.59000003</v>
      </c>
      <c r="O200" s="59">
        <f>137.99/111.82</f>
        <v>1.2340368449293508</v>
      </c>
      <c r="P200" s="113" t="s">
        <v>327</v>
      </c>
      <c r="Q200" s="774">
        <f t="shared" si="13"/>
        <v>923770254.25465608</v>
      </c>
      <c r="R200" s="776"/>
      <c r="S200" s="235" t="s">
        <v>244</v>
      </c>
      <c r="T200" s="235"/>
      <c r="U200" s="235"/>
    </row>
    <row r="201" spans="1:26" ht="15" customHeight="1" x14ac:dyDescent="0.25">
      <c r="B201" s="232" t="s">
        <v>158</v>
      </c>
      <c r="C201" s="234"/>
      <c r="D201" s="811" t="s">
        <v>52</v>
      </c>
      <c r="E201" s="811"/>
      <c r="F201" s="79" t="s">
        <v>152</v>
      </c>
      <c r="G201" s="836">
        <v>1140462203</v>
      </c>
      <c r="H201" s="836"/>
      <c r="I201" s="836"/>
      <c r="J201" s="830" t="s">
        <v>328</v>
      </c>
      <c r="K201" s="830"/>
      <c r="L201" s="812" t="s">
        <v>288</v>
      </c>
      <c r="M201" s="813"/>
      <c r="N201" s="115">
        <v>923770253.59000003</v>
      </c>
      <c r="O201" s="59">
        <f>138.05/111.82</f>
        <v>1.2345734215703812</v>
      </c>
      <c r="P201" s="113" t="s">
        <v>329</v>
      </c>
      <c r="Q201" s="774">
        <f t="shared" si="13"/>
        <v>923770253.81716752</v>
      </c>
      <c r="R201" s="776"/>
      <c r="S201" s="235" t="s">
        <v>244</v>
      </c>
      <c r="T201" s="235"/>
      <c r="U201" s="235"/>
    </row>
    <row r="202" spans="1:26" ht="15" customHeight="1" x14ac:dyDescent="0.25">
      <c r="B202" s="232" t="s">
        <v>160</v>
      </c>
      <c r="C202" s="234"/>
      <c r="D202" s="811" t="s">
        <v>52</v>
      </c>
      <c r="E202" s="811"/>
      <c r="F202" s="79" t="s">
        <v>152</v>
      </c>
      <c r="G202" s="836">
        <v>1140627428</v>
      </c>
      <c r="H202" s="836"/>
      <c r="I202" s="836"/>
      <c r="J202" s="830" t="s">
        <v>330</v>
      </c>
      <c r="K202" s="830"/>
      <c r="L202" s="812" t="s">
        <v>331</v>
      </c>
      <c r="M202" s="813"/>
      <c r="N202" s="115">
        <v>923770253.59000003</v>
      </c>
      <c r="O202" s="59">
        <f>138.07/111.82</f>
        <v>1.2347522804507245</v>
      </c>
      <c r="P202" s="113" t="s">
        <v>332</v>
      </c>
      <c r="Q202" s="774">
        <f t="shared" si="13"/>
        <v>923770254.21134198</v>
      </c>
      <c r="R202" s="776"/>
      <c r="S202" s="235" t="s">
        <v>244</v>
      </c>
      <c r="T202" s="235"/>
      <c r="U202" s="235"/>
    </row>
    <row r="203" spans="1:26" ht="15" customHeight="1" x14ac:dyDescent="0.25">
      <c r="B203" s="232" t="s">
        <v>162</v>
      </c>
      <c r="C203" s="234"/>
      <c r="D203" s="811" t="s">
        <v>52</v>
      </c>
      <c r="E203" s="811"/>
      <c r="F203" s="79" t="s">
        <v>152</v>
      </c>
      <c r="G203" s="836">
        <v>1142692734</v>
      </c>
      <c r="H203" s="836"/>
      <c r="I203" s="836"/>
      <c r="J203" s="830" t="s">
        <v>333</v>
      </c>
      <c r="K203" s="830"/>
      <c r="L203" s="812" t="s">
        <v>334</v>
      </c>
      <c r="M203" s="813"/>
      <c r="N203" s="115">
        <v>923770253.59000003</v>
      </c>
      <c r="O203" s="59">
        <f>138.32/111.82</f>
        <v>1.2369880164550171</v>
      </c>
      <c r="P203" s="113" t="s">
        <v>335</v>
      </c>
      <c r="Q203" s="774">
        <f t="shared" si="13"/>
        <v>923770253.87420464</v>
      </c>
      <c r="R203" s="776"/>
      <c r="S203" s="235" t="s">
        <v>244</v>
      </c>
      <c r="T203" s="235"/>
      <c r="U203" s="235"/>
    </row>
    <row r="204" spans="1:26" ht="15" customHeight="1" x14ac:dyDescent="0.25">
      <c r="B204" s="232" t="s">
        <v>164</v>
      </c>
      <c r="C204" s="234"/>
      <c r="D204" s="811" t="s">
        <v>52</v>
      </c>
      <c r="E204" s="811"/>
      <c r="F204" s="79" t="s">
        <v>152</v>
      </c>
      <c r="G204" s="836">
        <v>1147071184</v>
      </c>
      <c r="H204" s="836"/>
      <c r="I204" s="836"/>
      <c r="J204" s="830" t="s">
        <v>336</v>
      </c>
      <c r="K204" s="830"/>
      <c r="L204" s="812" t="s">
        <v>315</v>
      </c>
      <c r="M204" s="813"/>
      <c r="N204" s="115">
        <v>923770253.59000003</v>
      </c>
      <c r="O204" s="59">
        <f>138.85/111.82</f>
        <v>1.2417277767841173</v>
      </c>
      <c r="P204" s="113" t="s">
        <v>337</v>
      </c>
      <c r="Q204" s="774">
        <f t="shared" si="13"/>
        <v>923770254.19431043</v>
      </c>
      <c r="R204" s="776"/>
      <c r="S204" s="235" t="s">
        <v>244</v>
      </c>
      <c r="T204" s="235"/>
      <c r="U204" s="235"/>
    </row>
    <row r="205" spans="1:26" ht="15" customHeight="1" x14ac:dyDescent="0.25">
      <c r="B205" s="232" t="s">
        <v>166</v>
      </c>
      <c r="C205" s="234"/>
      <c r="D205" s="811" t="s">
        <v>52</v>
      </c>
      <c r="E205" s="811"/>
      <c r="F205" s="79" t="s">
        <v>152</v>
      </c>
      <c r="G205" s="836">
        <v>1154258450</v>
      </c>
      <c r="H205" s="836"/>
      <c r="I205" s="836"/>
      <c r="J205" s="830" t="s">
        <v>338</v>
      </c>
      <c r="K205" s="830"/>
      <c r="L205" s="812" t="s">
        <v>339</v>
      </c>
      <c r="M205" s="813"/>
      <c r="N205" s="115">
        <v>923770253.59000003</v>
      </c>
      <c r="O205" s="59">
        <f>139.72/111.82</f>
        <v>1.2495081380790556</v>
      </c>
      <c r="P205" s="113" t="s">
        <v>340</v>
      </c>
      <c r="Q205" s="774">
        <f t="shared" si="13"/>
        <v>923770253.9292872</v>
      </c>
      <c r="R205" s="776"/>
      <c r="S205" s="235" t="s">
        <v>244</v>
      </c>
      <c r="T205" s="235"/>
      <c r="U205" s="235"/>
    </row>
    <row r="206" spans="1:26" ht="15" customHeight="1" x14ac:dyDescent="0.25">
      <c r="B206" s="232" t="s">
        <v>248</v>
      </c>
      <c r="C206" s="234"/>
      <c r="D206" s="840" t="s">
        <v>52</v>
      </c>
      <c r="E206" s="841"/>
      <c r="F206" s="79" t="s">
        <v>152</v>
      </c>
      <c r="G206" s="836">
        <v>1162437063</v>
      </c>
      <c r="H206" s="836"/>
      <c r="I206" s="836"/>
      <c r="J206" s="830" t="s">
        <v>341</v>
      </c>
      <c r="K206" s="830"/>
      <c r="L206" s="812" t="s">
        <v>342</v>
      </c>
      <c r="M206" s="813"/>
      <c r="N206" s="115">
        <v>923770253.59000003</v>
      </c>
      <c r="O206" s="59">
        <f>140.71/111.82</f>
        <v>1.2583616526560546</v>
      </c>
      <c r="P206" s="113" t="s">
        <v>343</v>
      </c>
      <c r="Q206" s="774">
        <f t="shared" si="13"/>
        <v>923770253.60429239</v>
      </c>
      <c r="R206" s="776"/>
      <c r="S206" s="235" t="s">
        <v>244</v>
      </c>
      <c r="T206" s="235"/>
      <c r="U206" s="235"/>
    </row>
    <row r="207" spans="1:26" ht="15" customHeight="1" x14ac:dyDescent="0.25">
      <c r="B207" s="232" t="s">
        <v>250</v>
      </c>
      <c r="C207" s="234"/>
      <c r="D207" s="811" t="s">
        <v>52</v>
      </c>
      <c r="E207" s="811"/>
      <c r="F207" s="79" t="s">
        <v>152</v>
      </c>
      <c r="G207" s="836">
        <v>1165245880</v>
      </c>
      <c r="H207" s="836"/>
      <c r="I207" s="836"/>
      <c r="J207" s="830" t="s">
        <v>344</v>
      </c>
      <c r="K207" s="830"/>
      <c r="L207" s="812" t="s">
        <v>345</v>
      </c>
      <c r="M207" s="813"/>
      <c r="N207" s="115">
        <v>923770253.59000003</v>
      </c>
      <c r="O207" s="118">
        <f>141.05/111.82</f>
        <v>1.2614022536218925</v>
      </c>
      <c r="P207" s="113" t="s">
        <v>346</v>
      </c>
      <c r="Q207" s="774">
        <f t="shared" si="13"/>
        <v>923770253.82204878</v>
      </c>
      <c r="R207" s="776"/>
      <c r="S207" s="235" t="s">
        <v>244</v>
      </c>
      <c r="T207" s="235"/>
      <c r="U207" s="235"/>
    </row>
    <row r="208" spans="1:26" ht="15" customHeight="1" x14ac:dyDescent="0.25">
      <c r="B208" s="232" t="s">
        <v>252</v>
      </c>
      <c r="C208" s="234"/>
      <c r="D208" s="811" t="s">
        <v>52</v>
      </c>
      <c r="E208" s="811"/>
      <c r="F208" s="79" t="s">
        <v>152</v>
      </c>
      <c r="G208" s="836">
        <v>1170615677</v>
      </c>
      <c r="H208" s="836"/>
      <c r="I208" s="836"/>
      <c r="J208" s="830" t="s">
        <v>437</v>
      </c>
      <c r="K208" s="830"/>
      <c r="L208" s="812" t="s">
        <v>427</v>
      </c>
      <c r="M208" s="813"/>
      <c r="N208" s="115">
        <v>923770253.59000003</v>
      </c>
      <c r="O208" s="118">
        <f>141.7/111.82</f>
        <v>1.2672151672330532</v>
      </c>
      <c r="P208" s="113" t="s">
        <v>291</v>
      </c>
      <c r="Q208" s="774">
        <f t="shared" si="13"/>
        <v>923770254.07297099</v>
      </c>
      <c r="R208" s="776"/>
      <c r="S208" s="235" t="s">
        <v>244</v>
      </c>
      <c r="T208" s="235"/>
      <c r="U208" s="235"/>
    </row>
    <row r="209" spans="2:21" ht="15" customHeight="1" x14ac:dyDescent="0.25">
      <c r="B209" s="232" t="s">
        <v>254</v>
      </c>
      <c r="C209" s="234"/>
      <c r="D209" s="840" t="s">
        <v>52</v>
      </c>
      <c r="E209" s="841"/>
      <c r="F209" s="79" t="s">
        <v>152</v>
      </c>
      <c r="G209" s="836">
        <v>1173589718</v>
      </c>
      <c r="H209" s="836"/>
      <c r="I209" s="836"/>
      <c r="J209" s="830" t="s">
        <v>438</v>
      </c>
      <c r="K209" s="830"/>
      <c r="L209" s="812" t="s">
        <v>439</v>
      </c>
      <c r="M209" s="813"/>
      <c r="N209" s="115">
        <v>923770253.59000003</v>
      </c>
      <c r="O209" s="118">
        <f>142.06/111.82</f>
        <v>1.2704346270792346</v>
      </c>
      <c r="P209" s="113" t="s">
        <v>440</v>
      </c>
      <c r="Q209" s="774">
        <f t="shared" si="13"/>
        <v>923770253.88399255</v>
      </c>
      <c r="R209" s="776"/>
      <c r="S209" s="235" t="s">
        <v>244</v>
      </c>
      <c r="T209" s="235"/>
      <c r="U209" s="235"/>
    </row>
    <row r="210" spans="2:21" ht="15" customHeight="1" x14ac:dyDescent="0.25">
      <c r="B210" s="232" t="s">
        <v>256</v>
      </c>
      <c r="C210" s="234"/>
      <c r="D210" s="811" t="s">
        <v>52</v>
      </c>
      <c r="E210" s="811"/>
      <c r="F210" s="79" t="s">
        <v>152</v>
      </c>
      <c r="G210" s="836">
        <v>1175407188</v>
      </c>
      <c r="H210" s="836"/>
      <c r="I210" s="836"/>
      <c r="J210" s="830" t="s">
        <v>446</v>
      </c>
      <c r="K210" s="830"/>
      <c r="L210" s="812" t="s">
        <v>447</v>
      </c>
      <c r="M210" s="813"/>
      <c r="N210" s="115">
        <v>923770253.59000003</v>
      </c>
      <c r="O210" s="118">
        <f>142.28/111.82</f>
        <v>1.272402074763012</v>
      </c>
      <c r="P210" s="113" t="s">
        <v>448</v>
      </c>
      <c r="Q210" s="774">
        <f t="shared" si="13"/>
        <v>923770254.16193414</v>
      </c>
      <c r="R210" s="776"/>
      <c r="S210" s="235" t="s">
        <v>244</v>
      </c>
      <c r="T210" s="235"/>
      <c r="U210" s="235"/>
    </row>
    <row r="211" spans="2:21" ht="15" customHeight="1" x14ac:dyDescent="0.25">
      <c r="B211" s="232" t="s">
        <v>258</v>
      </c>
      <c r="C211" s="234"/>
      <c r="D211" s="811" t="s">
        <v>52</v>
      </c>
      <c r="E211" s="811"/>
      <c r="F211" s="79" t="s">
        <v>152</v>
      </c>
      <c r="G211" s="836">
        <v>1173920167</v>
      </c>
      <c r="H211" s="836"/>
      <c r="I211" s="836"/>
      <c r="J211" s="830" t="s">
        <v>451</v>
      </c>
      <c r="K211" s="830"/>
      <c r="L211" s="812" t="s">
        <v>452</v>
      </c>
      <c r="M211" s="813"/>
      <c r="N211" s="115">
        <v>923770253.59000003</v>
      </c>
      <c r="O211" s="118">
        <f>142.1/111.82</f>
        <v>1.2707923448399214</v>
      </c>
      <c r="P211" s="113" t="s">
        <v>453</v>
      </c>
      <c r="Q211" s="774">
        <f t="shared" si="13"/>
        <v>923770253.86305404</v>
      </c>
      <c r="R211" s="776"/>
      <c r="S211" s="235" t="s">
        <v>244</v>
      </c>
      <c r="T211" s="235"/>
      <c r="U211" s="235"/>
    </row>
    <row r="212" spans="2:21" ht="15" customHeight="1" x14ac:dyDescent="0.25">
      <c r="B212" s="232" t="s">
        <v>261</v>
      </c>
      <c r="C212" s="234"/>
      <c r="D212" s="811" t="s">
        <v>52</v>
      </c>
      <c r="E212" s="811"/>
      <c r="F212" s="79" t="s">
        <v>152</v>
      </c>
      <c r="G212" s="836">
        <v>1177224657</v>
      </c>
      <c r="H212" s="836"/>
      <c r="I212" s="836"/>
      <c r="J212" s="830" t="s">
        <v>472</v>
      </c>
      <c r="K212" s="830"/>
      <c r="L212" s="812" t="s">
        <v>475</v>
      </c>
      <c r="M212" s="813"/>
      <c r="N212" s="115">
        <v>923770253.59000003</v>
      </c>
      <c r="O212" s="118">
        <f>142.5/111.82</f>
        <v>1.2743695224467895</v>
      </c>
      <c r="P212" s="113" t="s">
        <v>476</v>
      </c>
      <c r="Q212" s="774">
        <f t="shared" si="13"/>
        <v>923770253.65431583</v>
      </c>
      <c r="R212" s="776"/>
      <c r="S212" s="1023" t="s">
        <v>1095</v>
      </c>
      <c r="T212" s="1023"/>
      <c r="U212" s="1023"/>
    </row>
    <row r="213" spans="2:21" ht="15" customHeight="1" x14ac:dyDescent="0.25">
      <c r="B213" s="232" t="s">
        <v>264</v>
      </c>
      <c r="C213" s="234"/>
      <c r="D213" s="811" t="s">
        <v>52</v>
      </c>
      <c r="E213" s="811"/>
      <c r="F213" s="79" t="s">
        <v>152</v>
      </c>
      <c r="G213" s="836">
        <v>1177224657</v>
      </c>
      <c r="H213" s="836"/>
      <c r="I213" s="836"/>
      <c r="J213" s="830" t="s">
        <v>477</v>
      </c>
      <c r="K213" s="830"/>
      <c r="L213" s="812" t="s">
        <v>475</v>
      </c>
      <c r="M213" s="813"/>
      <c r="N213" s="115">
        <v>923770253.59000003</v>
      </c>
      <c r="O213" s="118">
        <f>142.5/111.82</f>
        <v>1.2743695224467895</v>
      </c>
      <c r="P213" s="113" t="s">
        <v>478</v>
      </c>
      <c r="Q213" s="774">
        <f t="shared" si="13"/>
        <v>923770253.65431583</v>
      </c>
      <c r="R213" s="776"/>
      <c r="S213" s="235" t="s">
        <v>244</v>
      </c>
      <c r="T213" s="235"/>
      <c r="U213" s="235"/>
    </row>
    <row r="214" spans="2:21" ht="15" customHeight="1" x14ac:dyDescent="0.25">
      <c r="B214" s="232" t="s">
        <v>268</v>
      </c>
      <c r="C214" s="234"/>
      <c r="D214" s="811" t="s">
        <v>52</v>
      </c>
      <c r="E214" s="811"/>
      <c r="F214" s="79" t="s">
        <v>152</v>
      </c>
      <c r="G214" s="836">
        <v>1178629066</v>
      </c>
      <c r="H214" s="836"/>
      <c r="I214" s="836"/>
      <c r="J214" s="830" t="s">
        <v>483</v>
      </c>
      <c r="K214" s="830"/>
      <c r="L214" s="817">
        <v>43431</v>
      </c>
      <c r="M214" s="813"/>
      <c r="N214" s="115">
        <v>923770253.59000003</v>
      </c>
      <c r="O214" s="118">
        <f>142.67/111.82</f>
        <v>1.2758898229297084</v>
      </c>
      <c r="P214" s="113" t="s">
        <v>478</v>
      </c>
      <c r="Q214" s="774">
        <f t="shared" si="13"/>
        <v>923770254.15378153</v>
      </c>
      <c r="R214" s="776"/>
      <c r="S214" s="235" t="s">
        <v>244</v>
      </c>
      <c r="T214" s="235"/>
      <c r="U214" s="235"/>
    </row>
    <row r="215" spans="2:21" ht="15.75" customHeight="1" x14ac:dyDescent="0.25">
      <c r="B215" s="232" t="s">
        <v>272</v>
      </c>
      <c r="C215" s="234"/>
      <c r="D215" s="811" t="s">
        <v>52</v>
      </c>
      <c r="E215" s="811"/>
      <c r="F215" s="79" t="s">
        <v>152</v>
      </c>
      <c r="G215" s="836">
        <v>1180033474</v>
      </c>
      <c r="H215" s="836"/>
      <c r="I215" s="836"/>
      <c r="J215" s="830" t="s">
        <v>496</v>
      </c>
      <c r="K215" s="830"/>
      <c r="L215" s="842">
        <v>43445</v>
      </c>
      <c r="M215" s="813"/>
      <c r="N215" s="115">
        <v>923770253.59000003</v>
      </c>
      <c r="O215" s="118">
        <f>142.84/111.82</f>
        <v>1.2774101234126276</v>
      </c>
      <c r="P215" s="113" t="s">
        <v>495</v>
      </c>
      <c r="Q215" s="774">
        <f>+G215/O215</f>
        <v>923770253.86922419</v>
      </c>
      <c r="R215" s="776"/>
      <c r="S215" s="235" t="s">
        <v>244</v>
      </c>
      <c r="T215" s="235"/>
      <c r="U215" s="235"/>
    </row>
    <row r="216" spans="2:21" ht="15.75" customHeight="1" x14ac:dyDescent="0.25">
      <c r="B216" s="232" t="s">
        <v>374</v>
      </c>
      <c r="C216" s="234"/>
      <c r="D216" s="811" t="s">
        <v>52</v>
      </c>
      <c r="E216" s="811"/>
      <c r="F216" s="79" t="s">
        <v>152</v>
      </c>
      <c r="G216" s="836">
        <v>1180033474</v>
      </c>
      <c r="H216" s="836"/>
      <c r="I216" s="836"/>
      <c r="J216" s="830" t="s">
        <v>497</v>
      </c>
      <c r="K216" s="830"/>
      <c r="L216" s="842">
        <v>43445</v>
      </c>
      <c r="M216" s="813"/>
      <c r="N216" s="115">
        <v>923770253.59000003</v>
      </c>
      <c r="O216" s="118">
        <f>142.84/111.82</f>
        <v>1.2774101234126276</v>
      </c>
      <c r="P216" s="113" t="s">
        <v>495</v>
      </c>
      <c r="Q216" s="774">
        <f t="shared" ref="Q216" si="14">+G216/O216</f>
        <v>923770253.86922419</v>
      </c>
      <c r="R216" s="776"/>
      <c r="S216" s="235" t="s">
        <v>244</v>
      </c>
      <c r="T216" s="235"/>
      <c r="U216" s="235"/>
    </row>
    <row r="217" spans="2:21" ht="15.75" customHeight="1" x14ac:dyDescent="0.25">
      <c r="B217" s="232" t="s">
        <v>376</v>
      </c>
      <c r="C217" s="234"/>
      <c r="D217" s="811" t="s">
        <v>52</v>
      </c>
      <c r="E217" s="811"/>
      <c r="F217" s="79" t="s">
        <v>152</v>
      </c>
      <c r="G217" s="836">
        <v>1190690455</v>
      </c>
      <c r="H217" s="836"/>
      <c r="I217" s="836"/>
      <c r="J217" s="830" t="s">
        <v>510</v>
      </c>
      <c r="K217" s="830"/>
      <c r="L217" s="842">
        <v>43515</v>
      </c>
      <c r="M217" s="813"/>
      <c r="N217" s="115">
        <v>923770253.59000003</v>
      </c>
      <c r="O217" s="118">
        <f>100.6/78.05</f>
        <v>1.2889173606662396</v>
      </c>
      <c r="P217" s="113" t="s">
        <v>511</v>
      </c>
      <c r="Q217" s="774">
        <f t="shared" si="13"/>
        <v>923791153.20825052</v>
      </c>
      <c r="R217" s="776"/>
      <c r="S217" s="235" t="s">
        <v>244</v>
      </c>
      <c r="T217" s="235"/>
      <c r="U217" s="235"/>
    </row>
    <row r="218" spans="2:21" ht="56.25" customHeight="1" x14ac:dyDescent="0.25">
      <c r="B218" s="232" t="s">
        <v>378</v>
      </c>
      <c r="C218" s="234"/>
      <c r="D218" s="811" t="s">
        <v>52</v>
      </c>
      <c r="E218" s="811"/>
      <c r="F218" s="79" t="s">
        <v>152</v>
      </c>
      <c r="G218" s="836">
        <v>1197547273</v>
      </c>
      <c r="H218" s="836"/>
      <c r="I218" s="836"/>
      <c r="J218" s="830" t="s">
        <v>519</v>
      </c>
      <c r="K218" s="830"/>
      <c r="L218" s="842">
        <v>43544</v>
      </c>
      <c r="M218" s="813"/>
      <c r="N218" s="115">
        <v>923770253.59000003</v>
      </c>
      <c r="O218" s="118">
        <f>101.18/78.05</f>
        <v>1.2963484945547727</v>
      </c>
      <c r="P218" s="113" t="s">
        <v>520</v>
      </c>
      <c r="Q218" s="774">
        <f t="shared" si="13"/>
        <v>923784983.76803708</v>
      </c>
      <c r="R218" s="776"/>
      <c r="S218" s="235" t="s">
        <v>244</v>
      </c>
      <c r="T218" s="235"/>
      <c r="U218" s="235"/>
    </row>
    <row r="219" spans="2:21" ht="20.25" customHeight="1" x14ac:dyDescent="0.25">
      <c r="B219" s="232" t="s">
        <v>380</v>
      </c>
      <c r="C219" s="234"/>
      <c r="D219" s="811" t="s">
        <v>52</v>
      </c>
      <c r="E219" s="811"/>
      <c r="F219" s="79" t="s">
        <v>152</v>
      </c>
      <c r="G219" s="836">
        <v>1202759891</v>
      </c>
      <c r="H219" s="836"/>
      <c r="I219" s="836"/>
      <c r="J219" s="830" t="s">
        <v>581</v>
      </c>
      <c r="K219" s="830"/>
      <c r="L219" s="842">
        <v>43580</v>
      </c>
      <c r="M219" s="813"/>
      <c r="N219" s="115">
        <v>923770253.59000003</v>
      </c>
      <c r="O219" s="118">
        <f>101.62/78.05</f>
        <v>1.3019859064702115</v>
      </c>
      <c r="P219" s="113" t="s">
        <v>522</v>
      </c>
      <c r="Q219" s="774">
        <f t="shared" si="13"/>
        <v>923788717.6987797</v>
      </c>
      <c r="R219" s="776"/>
      <c r="S219" s="235" t="s">
        <v>244</v>
      </c>
      <c r="T219" s="235"/>
      <c r="U219" s="235"/>
    </row>
    <row r="220" spans="2:21" ht="50.25" customHeight="1" x14ac:dyDescent="0.25">
      <c r="B220" s="232" t="s">
        <v>622</v>
      </c>
      <c r="C220" s="234"/>
      <c r="D220" s="811" t="s">
        <v>52</v>
      </c>
      <c r="E220" s="811"/>
      <c r="F220" s="79" t="s">
        <v>152</v>
      </c>
      <c r="G220" s="836">
        <v>3521531954</v>
      </c>
      <c r="H220" s="836"/>
      <c r="I220" s="836"/>
      <c r="J220" s="830" t="s">
        <v>613</v>
      </c>
      <c r="K220" s="830"/>
      <c r="L220" s="842">
        <v>43612</v>
      </c>
      <c r="M220" s="813"/>
      <c r="N220" s="115">
        <v>923770253.59000003</v>
      </c>
      <c r="O220" s="118">
        <f>102.12/78.05</f>
        <v>1.3083920563741192</v>
      </c>
      <c r="P220" s="113" t="s">
        <v>582</v>
      </c>
      <c r="Q220" s="774">
        <f>+G220/O220</f>
        <v>2691495975.4181356</v>
      </c>
      <c r="R220" s="776"/>
      <c r="S220" s="235" t="s">
        <v>670</v>
      </c>
      <c r="T220" s="235"/>
      <c r="U220" s="235"/>
    </row>
    <row r="221" spans="2:21" ht="50.25" customHeight="1" x14ac:dyDescent="0.25">
      <c r="B221" s="232"/>
      <c r="C221" s="234"/>
      <c r="D221" s="811" t="s">
        <v>52</v>
      </c>
      <c r="E221" s="811"/>
      <c r="F221" s="79"/>
      <c r="G221" s="836"/>
      <c r="H221" s="836"/>
      <c r="I221" s="836"/>
      <c r="J221" s="830"/>
      <c r="K221" s="830"/>
      <c r="L221" s="842"/>
      <c r="M221" s="813"/>
      <c r="N221" s="115">
        <f>+N220</f>
        <v>923770253.59000003</v>
      </c>
      <c r="O221" s="118"/>
      <c r="P221" s="113"/>
      <c r="Q221" s="774"/>
      <c r="R221" s="776"/>
      <c r="S221" s="235" t="s">
        <v>671</v>
      </c>
      <c r="T221" s="235"/>
      <c r="U221" s="235"/>
    </row>
    <row r="222" spans="2:21" ht="43.5" customHeight="1" x14ac:dyDescent="0.25">
      <c r="B222" s="232"/>
      <c r="C222" s="234"/>
      <c r="D222" s="811" t="s">
        <v>52</v>
      </c>
      <c r="E222" s="811"/>
      <c r="F222" s="79"/>
      <c r="G222" s="836"/>
      <c r="H222" s="836"/>
      <c r="I222" s="836"/>
      <c r="J222" s="830"/>
      <c r="K222" s="830"/>
      <c r="L222" s="842"/>
      <c r="M222" s="813"/>
      <c r="N222" s="115">
        <v>852687174</v>
      </c>
      <c r="O222" s="118"/>
      <c r="P222" s="113"/>
      <c r="Q222" s="774"/>
      <c r="R222" s="776"/>
      <c r="S222" s="235" t="s">
        <v>672</v>
      </c>
      <c r="T222" s="235"/>
      <c r="U222" s="235"/>
    </row>
    <row r="223" spans="2:21" ht="34.5" customHeight="1" x14ac:dyDescent="0.25">
      <c r="B223" s="232" t="s">
        <v>623</v>
      </c>
      <c r="C223" s="234"/>
      <c r="D223" s="811" t="s">
        <v>52</v>
      </c>
      <c r="E223" s="811"/>
      <c r="F223" s="79" t="s">
        <v>152</v>
      </c>
      <c r="G223" s="836">
        <v>0</v>
      </c>
      <c r="H223" s="836"/>
      <c r="I223" s="836"/>
      <c r="J223" s="830" t="s">
        <v>624</v>
      </c>
      <c r="K223" s="830"/>
      <c r="L223" s="842"/>
      <c r="M223" s="813"/>
      <c r="N223" s="115">
        <v>852687174</v>
      </c>
      <c r="O223" s="118">
        <f>103.03/78.05</f>
        <v>1.3200512491992313</v>
      </c>
      <c r="P223" s="113" t="s">
        <v>674</v>
      </c>
      <c r="Q223" s="774">
        <f t="shared" ref="Q223:Q231" si="15">+G223/O223</f>
        <v>0</v>
      </c>
      <c r="R223" s="776"/>
      <c r="S223" s="235" t="s">
        <v>675</v>
      </c>
      <c r="T223" s="235"/>
      <c r="U223" s="235"/>
    </row>
    <row r="224" spans="2:21" ht="61.5" customHeight="1" x14ac:dyDescent="0.25">
      <c r="B224" s="232" t="s">
        <v>676</v>
      </c>
      <c r="C224" s="234"/>
      <c r="D224" s="811" t="s">
        <v>52</v>
      </c>
      <c r="E224" s="811"/>
      <c r="F224" s="79" t="s">
        <v>152</v>
      </c>
      <c r="G224" s="836">
        <v>0</v>
      </c>
      <c r="H224" s="836"/>
      <c r="I224" s="836"/>
      <c r="J224" s="830" t="s">
        <v>677</v>
      </c>
      <c r="K224" s="830"/>
      <c r="L224" s="842"/>
      <c r="M224" s="813"/>
      <c r="N224" s="115">
        <v>852687174</v>
      </c>
      <c r="O224" s="118">
        <f>103.03/78.05</f>
        <v>1.3200512491992313</v>
      </c>
      <c r="P224" s="113" t="s">
        <v>678</v>
      </c>
      <c r="Q224" s="774">
        <f t="shared" si="15"/>
        <v>0</v>
      </c>
      <c r="R224" s="776"/>
      <c r="S224" s="235" t="s">
        <v>675</v>
      </c>
      <c r="T224" s="235"/>
      <c r="U224" s="235"/>
    </row>
    <row r="225" spans="1:21" ht="27" customHeight="1" x14ac:dyDescent="0.25">
      <c r="B225" s="232" t="s">
        <v>679</v>
      </c>
      <c r="C225" s="234"/>
      <c r="D225" s="811" t="s">
        <v>52</v>
      </c>
      <c r="E225" s="811"/>
      <c r="F225" s="79" t="s">
        <v>152</v>
      </c>
      <c r="G225" s="836">
        <f>5655984726-G239</f>
        <v>5652222853.1000004</v>
      </c>
      <c r="H225" s="836"/>
      <c r="I225" s="836"/>
      <c r="J225" s="830" t="s">
        <v>680</v>
      </c>
      <c r="K225" s="830"/>
      <c r="L225" s="842">
        <v>43748</v>
      </c>
      <c r="M225" s="813"/>
      <c r="N225" s="115">
        <v>852687174</v>
      </c>
      <c r="O225" s="118">
        <f>103.26/78.05</f>
        <v>1.322998078155029</v>
      </c>
      <c r="P225" s="113" t="s">
        <v>681</v>
      </c>
      <c r="Q225" s="774">
        <f t="shared" si="15"/>
        <v>4272283494.9104686</v>
      </c>
      <c r="R225" s="776"/>
      <c r="S225" s="235" t="s">
        <v>682</v>
      </c>
      <c r="T225" s="235"/>
      <c r="U225" s="235"/>
    </row>
    <row r="226" spans="1:21" ht="27" customHeight="1" x14ac:dyDescent="0.25">
      <c r="B226" s="232" t="s">
        <v>683</v>
      </c>
      <c r="C226" s="234"/>
      <c r="D226" s="811" t="s">
        <v>52</v>
      </c>
      <c r="E226" s="811"/>
      <c r="F226" s="79" t="s">
        <v>152</v>
      </c>
      <c r="G226" s="836">
        <v>0</v>
      </c>
      <c r="H226" s="836"/>
      <c r="I226" s="836"/>
      <c r="J226" s="830" t="s">
        <v>684</v>
      </c>
      <c r="K226" s="830"/>
      <c r="L226" s="842"/>
      <c r="M226" s="813"/>
      <c r="N226" s="115">
        <v>852687174</v>
      </c>
      <c r="O226" s="118">
        <f t="shared" ref="O226:O227" si="16">103.26/78.05</f>
        <v>1.322998078155029</v>
      </c>
      <c r="P226" s="113" t="s">
        <v>681</v>
      </c>
      <c r="Q226" s="774">
        <f t="shared" si="15"/>
        <v>0</v>
      </c>
      <c r="R226" s="776"/>
      <c r="S226" s="235" t="s">
        <v>685</v>
      </c>
      <c r="T226" s="235"/>
      <c r="U226" s="235"/>
    </row>
    <row r="227" spans="1:21" ht="15.75" customHeight="1" x14ac:dyDescent="0.25">
      <c r="B227" s="232" t="s">
        <v>686</v>
      </c>
      <c r="C227" s="234"/>
      <c r="D227" s="811" t="s">
        <v>52</v>
      </c>
      <c r="E227" s="811"/>
      <c r="F227" s="79" t="s">
        <v>152</v>
      </c>
      <c r="G227" s="836">
        <v>0</v>
      </c>
      <c r="H227" s="836"/>
      <c r="I227" s="836"/>
      <c r="J227" s="830" t="s">
        <v>687</v>
      </c>
      <c r="K227" s="830"/>
      <c r="L227" s="842"/>
      <c r="M227" s="813"/>
      <c r="N227" s="115">
        <v>852687174</v>
      </c>
      <c r="O227" s="118">
        <f t="shared" si="16"/>
        <v>1.322998078155029</v>
      </c>
      <c r="P227" s="113" t="s">
        <v>681</v>
      </c>
      <c r="Q227" s="774">
        <f t="shared" si="15"/>
        <v>0</v>
      </c>
      <c r="R227" s="776"/>
      <c r="S227" s="235" t="s">
        <v>688</v>
      </c>
      <c r="T227" s="235"/>
      <c r="U227" s="235"/>
    </row>
    <row r="228" spans="1:21" ht="15.75" x14ac:dyDescent="0.25">
      <c r="B228" s="232" t="s">
        <v>1096</v>
      </c>
      <c r="C228" s="234"/>
      <c r="D228" s="811" t="s">
        <v>52</v>
      </c>
      <c r="E228" s="811"/>
      <c r="F228" s="79" t="s">
        <v>152</v>
      </c>
      <c r="G228" s="836">
        <v>1134002930</v>
      </c>
      <c r="H228" s="836"/>
      <c r="I228" s="836"/>
      <c r="J228" s="830" t="s">
        <v>1097</v>
      </c>
      <c r="K228" s="830"/>
      <c r="L228" s="842">
        <v>43844</v>
      </c>
      <c r="M228" s="813"/>
      <c r="N228" s="115">
        <v>852687174</v>
      </c>
      <c r="O228" s="118">
        <f>103.8/78.05</f>
        <v>1.3299167200512492</v>
      </c>
      <c r="P228" s="113" t="s">
        <v>708</v>
      </c>
      <c r="Q228" s="774">
        <f t="shared" si="15"/>
        <v>852687174.24373794</v>
      </c>
      <c r="R228" s="776"/>
      <c r="S228" s="235" t="s">
        <v>1098</v>
      </c>
      <c r="T228" s="235"/>
      <c r="U228" s="235"/>
    </row>
    <row r="229" spans="1:21" ht="15.75" x14ac:dyDescent="0.25">
      <c r="B229" s="232" t="s">
        <v>1099</v>
      </c>
      <c r="C229" s="234"/>
      <c r="D229" s="811" t="s">
        <v>52</v>
      </c>
      <c r="E229" s="811"/>
      <c r="F229" s="79" t="s">
        <v>152</v>
      </c>
      <c r="G229" s="836">
        <v>1139221904.97</v>
      </c>
      <c r="H229" s="836"/>
      <c r="I229" s="836"/>
      <c r="J229" s="830" t="s">
        <v>1100</v>
      </c>
      <c r="K229" s="830"/>
      <c r="L229" s="842">
        <v>43893</v>
      </c>
      <c r="M229" s="813"/>
      <c r="N229" s="115">
        <v>852687174</v>
      </c>
      <c r="O229" s="118">
        <f>104.24/78.05</f>
        <v>1.3355541319666879</v>
      </c>
      <c r="P229" s="113" t="s">
        <v>1101</v>
      </c>
      <c r="Q229" s="774">
        <f t="shared" si="15"/>
        <v>852995679.99720371</v>
      </c>
      <c r="R229" s="776"/>
      <c r="S229" s="1023" t="s">
        <v>1102</v>
      </c>
      <c r="T229" s="1023"/>
      <c r="U229" s="1023"/>
    </row>
    <row r="230" spans="1:21" ht="15" customHeight="1" x14ac:dyDescent="0.25">
      <c r="B230" s="232" t="s">
        <v>1103</v>
      </c>
      <c r="C230" s="234"/>
      <c r="D230" s="811" t="s">
        <v>52</v>
      </c>
      <c r="E230" s="811"/>
      <c r="F230" s="79" t="s">
        <v>152</v>
      </c>
      <c r="G230" s="836">
        <v>1146457297</v>
      </c>
      <c r="H230" s="836"/>
      <c r="I230" s="836"/>
      <c r="J230" s="830" t="s">
        <v>1104</v>
      </c>
      <c r="K230" s="830"/>
      <c r="L230" s="842">
        <v>43906</v>
      </c>
      <c r="M230" s="813"/>
      <c r="N230" s="115">
        <v>852687174</v>
      </c>
      <c r="O230" s="118">
        <f>104.94/78.05</f>
        <v>1.3445227418321588</v>
      </c>
      <c r="P230" s="113" t="s">
        <v>1105</v>
      </c>
      <c r="Q230" s="774">
        <f t="shared" si="15"/>
        <v>852687173.91700017</v>
      </c>
      <c r="R230" s="776"/>
      <c r="S230" s="235" t="s">
        <v>1106</v>
      </c>
      <c r="T230" s="235"/>
      <c r="U230" s="235"/>
    </row>
    <row r="231" spans="1:21" ht="15" customHeight="1" x14ac:dyDescent="0.25">
      <c r="B231" s="232" t="s">
        <v>1107</v>
      </c>
      <c r="C231" s="234"/>
      <c r="D231" s="811" t="s">
        <v>52</v>
      </c>
      <c r="E231" s="811"/>
      <c r="F231" s="79" t="s">
        <v>152</v>
      </c>
      <c r="G231" s="836">
        <v>1159384899</v>
      </c>
      <c r="H231" s="836"/>
      <c r="I231" s="836"/>
      <c r="J231" s="830" t="s">
        <v>1108</v>
      </c>
      <c r="K231" s="830"/>
      <c r="L231" s="842">
        <v>43935</v>
      </c>
      <c r="M231" s="813"/>
      <c r="N231" s="115">
        <v>852687174</v>
      </c>
      <c r="O231" s="118">
        <f>105.53/78.05</f>
        <v>1.35208199871877</v>
      </c>
      <c r="P231" s="113" t="s">
        <v>1109</v>
      </c>
      <c r="Q231" s="774">
        <f t="shared" si="15"/>
        <v>857481203.13607502</v>
      </c>
      <c r="R231" s="776"/>
      <c r="S231" s="235" t="s">
        <v>1110</v>
      </c>
      <c r="T231" s="235"/>
      <c r="U231" s="235"/>
    </row>
    <row r="232" spans="1:21" ht="15" customHeight="1" x14ac:dyDescent="0.2"/>
    <row r="233" spans="1:21" ht="15" customHeight="1" x14ac:dyDescent="0.25">
      <c r="B233" s="210"/>
      <c r="C233" s="210"/>
      <c r="D233" s="136"/>
      <c r="E233" s="136"/>
      <c r="F233" s="82"/>
      <c r="G233" s="135"/>
      <c r="H233" s="135"/>
      <c r="I233" s="135"/>
      <c r="J233" s="1024"/>
      <c r="K233" s="1024"/>
      <c r="L233" s="1025"/>
      <c r="M233" s="1026"/>
      <c r="N233" s="1027"/>
      <c r="O233" s="1028"/>
      <c r="P233" s="1029"/>
      <c r="Q233" s="1030"/>
      <c r="R233" s="1030"/>
      <c r="S233" s="210"/>
      <c r="T233" s="210"/>
      <c r="U233" s="210"/>
    </row>
    <row r="234" spans="1:21" ht="15" hidden="1" customHeight="1" x14ac:dyDescent="0.25">
      <c r="B234" s="210"/>
      <c r="C234" s="210"/>
      <c r="D234" s="136"/>
      <c r="E234" s="136"/>
      <c r="F234" s="82"/>
      <c r="G234" s="135"/>
      <c r="H234" s="135"/>
      <c r="I234" s="135"/>
      <c r="J234" s="1024"/>
      <c r="K234" s="1024"/>
      <c r="L234" s="1025"/>
      <c r="M234" s="1026"/>
      <c r="N234" s="1027"/>
      <c r="O234" s="1028"/>
      <c r="P234" s="1029"/>
      <c r="Q234" s="1030"/>
      <c r="R234" s="1030"/>
      <c r="S234" s="210"/>
      <c r="T234" s="210"/>
      <c r="U234" s="210"/>
    </row>
    <row r="235" spans="1:21" ht="15" hidden="1" customHeight="1" x14ac:dyDescent="0.25">
      <c r="A235" s="1031"/>
      <c r="B235" s="229" t="s">
        <v>1111</v>
      </c>
      <c r="C235" s="230"/>
      <c r="D235" s="230"/>
      <c r="E235" s="231"/>
      <c r="F235" s="80"/>
      <c r="G235" s="1032">
        <f>SUM(G198:I231)</f>
        <v>39399887576.07</v>
      </c>
      <c r="H235" s="1032"/>
      <c r="I235" s="1032"/>
      <c r="J235" s="1033"/>
      <c r="K235" s="1033"/>
      <c r="L235" s="1034"/>
      <c r="M235" s="1035"/>
      <c r="N235" s="1036">
        <f>SUM(N198:P231)</f>
        <v>30697357867.202969</v>
      </c>
      <c r="O235" s="1037"/>
      <c r="P235" s="1038"/>
      <c r="Q235" s="1039">
        <f>SUM(Q198:R231)</f>
        <v>30702630381.102188</v>
      </c>
      <c r="R235" s="1040">
        <f>SUM(R198:T231)</f>
        <v>0</v>
      </c>
      <c r="S235" s="1041">
        <f>+N235-Q235</f>
        <v>-5272513.8992195129</v>
      </c>
      <c r="T235" s="250"/>
      <c r="U235" s="250"/>
    </row>
    <row r="236" spans="1:21" ht="21.75" hidden="1" customHeight="1" x14ac:dyDescent="0.25">
      <c r="B236" s="136"/>
      <c r="C236" s="82"/>
      <c r="D236" s="136"/>
      <c r="E236" s="136"/>
      <c r="F236" s="82"/>
      <c r="G236" s="135"/>
      <c r="H236" s="135"/>
      <c r="I236" s="135"/>
      <c r="J236" s="1024"/>
      <c r="K236" s="1024"/>
      <c r="L236" s="1025"/>
      <c r="M236" s="1026"/>
      <c r="N236" s="1027"/>
      <c r="O236" s="1028"/>
      <c r="P236" s="1029"/>
      <c r="Q236" s="1030"/>
      <c r="R236" s="1030"/>
      <c r="S236" s="210"/>
      <c r="T236" s="210"/>
      <c r="U236" s="210"/>
    </row>
    <row r="237" spans="1:21" ht="12.75" hidden="1" customHeight="1" x14ac:dyDescent="0.25">
      <c r="B237" s="1042" t="s">
        <v>1112</v>
      </c>
      <c r="C237" s="210"/>
      <c r="D237" s="136"/>
      <c r="E237" s="136"/>
      <c r="F237" s="82"/>
      <c r="G237" s="135"/>
      <c r="H237" s="135"/>
      <c r="I237" s="135"/>
      <c r="J237" s="1024"/>
      <c r="K237" s="1024"/>
      <c r="L237" s="1025"/>
      <c r="M237" s="1026"/>
      <c r="N237" s="1027"/>
      <c r="O237" s="1028"/>
      <c r="P237" s="1029"/>
      <c r="Q237" s="1030"/>
      <c r="R237" s="1030"/>
      <c r="S237" s="210"/>
      <c r="T237" s="210"/>
      <c r="U237" s="210"/>
    </row>
    <row r="238" spans="1:21" ht="15.75" x14ac:dyDescent="0.25">
      <c r="B238" s="235" t="s">
        <v>1113</v>
      </c>
      <c r="C238" s="235"/>
      <c r="D238" s="811" t="s">
        <v>52</v>
      </c>
      <c r="E238" s="811"/>
      <c r="F238" s="79" t="s">
        <v>152</v>
      </c>
      <c r="G238" s="836">
        <v>496102</v>
      </c>
      <c r="H238" s="836"/>
      <c r="I238" s="836"/>
      <c r="J238" s="830" t="s">
        <v>1114</v>
      </c>
      <c r="K238" s="830"/>
      <c r="L238" s="842">
        <v>43432</v>
      </c>
      <c r="M238" s="813"/>
      <c r="N238" s="115"/>
      <c r="O238" s="118">
        <f>142.67/111.82</f>
        <v>1.2758898229297084</v>
      </c>
      <c r="P238" s="113" t="s">
        <v>478</v>
      </c>
      <c r="Q238" s="774">
        <f>+G238/O238</f>
        <v>388828.24448026915</v>
      </c>
      <c r="R238" s="776"/>
      <c r="S238" s="235" t="s">
        <v>482</v>
      </c>
      <c r="T238" s="235"/>
      <c r="U238" s="235"/>
    </row>
    <row r="239" spans="1:21" ht="15.75" x14ac:dyDescent="0.25">
      <c r="B239" s="232" t="s">
        <v>481</v>
      </c>
      <c r="C239" s="234"/>
      <c r="D239" s="811" t="s">
        <v>52</v>
      </c>
      <c r="E239" s="811"/>
      <c r="F239" s="79" t="s">
        <v>152</v>
      </c>
      <c r="G239" s="836">
        <v>3761872.9</v>
      </c>
      <c r="H239" s="836"/>
      <c r="I239" s="836"/>
      <c r="J239" s="830" t="s">
        <v>673</v>
      </c>
      <c r="K239" s="830"/>
      <c r="L239" s="842">
        <v>43718</v>
      </c>
      <c r="M239" s="813"/>
      <c r="N239" s="115"/>
      <c r="O239" s="118"/>
      <c r="P239" s="113" t="s">
        <v>478</v>
      </c>
      <c r="Q239" s="876">
        <v>2851865.67</v>
      </c>
      <c r="R239" s="877"/>
      <c r="S239" s="235" t="s">
        <v>1115</v>
      </c>
      <c r="T239" s="235"/>
      <c r="U239" s="235"/>
    </row>
    <row r="240" spans="1:21" ht="15" x14ac:dyDescent="0.25">
      <c r="B240" s="232" t="s">
        <v>1116</v>
      </c>
      <c r="C240" s="234"/>
      <c r="D240" s="811" t="s">
        <v>52</v>
      </c>
      <c r="E240" s="811"/>
      <c r="F240" s="79" t="s">
        <v>152</v>
      </c>
      <c r="G240" s="836">
        <v>389605</v>
      </c>
      <c r="H240" s="836"/>
      <c r="I240" s="836"/>
      <c r="J240" s="830"/>
      <c r="K240" s="830"/>
      <c r="L240" s="842">
        <v>43935</v>
      </c>
      <c r="M240" s="813"/>
      <c r="N240" s="207"/>
      <c r="O240" s="118">
        <f>105.53/78.05</f>
        <v>1.35208199871877</v>
      </c>
      <c r="P240" s="116" t="s">
        <v>1109</v>
      </c>
      <c r="Q240" s="793">
        <f t="shared" ref="Q240" si="17">+G240/O240</f>
        <v>288151.90230266278</v>
      </c>
      <c r="R240" s="793"/>
      <c r="S240" s="235" t="s">
        <v>1117</v>
      </c>
      <c r="T240" s="235"/>
      <c r="U240" s="235"/>
    </row>
    <row r="241" spans="1:24" ht="15" customHeight="1" x14ac:dyDescent="0.25">
      <c r="A241" s="1031"/>
      <c r="B241" s="229" t="s">
        <v>1118</v>
      </c>
      <c r="C241" s="230"/>
      <c r="D241" s="230"/>
      <c r="E241" s="231"/>
      <c r="F241" s="80"/>
      <c r="G241" s="1032">
        <f>SUM(G238:H240)</f>
        <v>4647579.9000000004</v>
      </c>
      <c r="H241" s="1032"/>
      <c r="I241" s="1032"/>
      <c r="J241" s="1033"/>
      <c r="K241" s="1033"/>
      <c r="L241" s="1034"/>
      <c r="M241" s="1035"/>
      <c r="N241" s="1043">
        <f>SUM(N238:O240)</f>
        <v>2.6279718216484786</v>
      </c>
      <c r="O241" s="1043"/>
      <c r="P241" s="1043"/>
      <c r="Q241" s="1039">
        <f t="shared" ref="Q241:R241" si="18">SUM(Q238:R240)</f>
        <v>3528845.8167829318</v>
      </c>
      <c r="R241" s="1040">
        <f t="shared" si="18"/>
        <v>0</v>
      </c>
      <c r="S241" s="1041">
        <f>+N241-Q241</f>
        <v>-3528843.1888111103</v>
      </c>
      <c r="T241" s="250"/>
      <c r="U241" s="250"/>
    </row>
    <row r="242" spans="1:24" ht="15" customHeight="1" x14ac:dyDescent="0.25">
      <c r="A242" s="1031"/>
      <c r="B242" s="229" t="s">
        <v>1119</v>
      </c>
      <c r="C242" s="230"/>
      <c r="D242" s="230"/>
      <c r="E242" s="231"/>
      <c r="F242" s="80"/>
      <c r="G242" s="1032">
        <f>+G235+G241</f>
        <v>39404535155.970001</v>
      </c>
      <c r="H242" s="1032"/>
      <c r="I242" s="1032"/>
      <c r="J242" s="1033"/>
      <c r="K242" s="1033"/>
      <c r="L242" s="1034"/>
      <c r="M242" s="1035"/>
      <c r="N242" s="1043">
        <f>+N235+N241</f>
        <v>30697357869.83094</v>
      </c>
      <c r="O242" s="1043"/>
      <c r="P242" s="1043"/>
      <c r="Q242" s="1039">
        <f t="shared" ref="Q242:R242" si="19">+Q235+Q241</f>
        <v>30706159226.918972</v>
      </c>
      <c r="R242" s="1040">
        <f t="shared" si="19"/>
        <v>0</v>
      </c>
      <c r="S242" s="1041">
        <f>+N242-Q242</f>
        <v>-8801357.0880317688</v>
      </c>
      <c r="T242" s="250"/>
      <c r="U242" s="250"/>
    </row>
    <row r="243" spans="1:24" ht="30" customHeight="1" x14ac:dyDescent="0.25">
      <c r="B243" s="210"/>
      <c r="C243" s="210"/>
      <c r="D243" s="136"/>
      <c r="E243" s="136"/>
      <c r="F243" s="82"/>
      <c r="G243" s="135"/>
      <c r="H243" s="135"/>
      <c r="I243" s="135"/>
      <c r="J243" s="1024"/>
      <c r="K243" s="1024"/>
      <c r="L243" s="1025"/>
      <c r="M243" s="1026"/>
      <c r="N243" s="1027"/>
      <c r="O243" s="1028"/>
      <c r="P243" s="1029"/>
      <c r="Q243" s="1030"/>
      <c r="R243" s="1030"/>
      <c r="S243" s="210"/>
      <c r="T243" s="210"/>
      <c r="U243" s="210"/>
    </row>
    <row r="244" spans="1:24" ht="14.25" customHeight="1" x14ac:dyDescent="0.25">
      <c r="B244" s="210"/>
      <c r="C244" s="210"/>
      <c r="D244" s="136"/>
      <c r="E244" s="136"/>
      <c r="F244" s="82"/>
      <c r="G244" s="135"/>
      <c r="H244" s="135"/>
      <c r="I244" s="135"/>
      <c r="J244" s="1024"/>
      <c r="K244" s="1024"/>
      <c r="L244" s="1025"/>
      <c r="M244" s="1026"/>
      <c r="N244" s="1027"/>
      <c r="O244" s="1028"/>
      <c r="P244" s="1029"/>
      <c r="Q244" s="1030"/>
      <c r="R244" s="1030"/>
      <c r="S244" s="210"/>
      <c r="T244" s="210"/>
      <c r="U244" s="210"/>
    </row>
    <row r="245" spans="1:24" ht="14.25" customHeight="1" x14ac:dyDescent="0.2"/>
    <row r="246" spans="1:24" ht="14.25" customHeight="1" x14ac:dyDescent="0.2">
      <c r="A246" s="1" t="s">
        <v>716</v>
      </c>
      <c r="B246" s="440" t="s">
        <v>347</v>
      </c>
      <c r="C246" s="440"/>
      <c r="D246" s="440"/>
      <c r="E246" s="440"/>
      <c r="F246" s="440"/>
      <c r="G246" s="440"/>
      <c r="H246" s="440"/>
      <c r="I246" s="440"/>
      <c r="J246" s="440"/>
      <c r="K246" s="440"/>
      <c r="L246" s="440"/>
      <c r="M246" s="440"/>
      <c r="N246" s="440"/>
      <c r="O246" s="440"/>
      <c r="P246" s="440"/>
      <c r="Q246" s="440"/>
      <c r="R246" s="440"/>
      <c r="S246" s="440"/>
      <c r="T246" s="440"/>
      <c r="U246" s="440"/>
    </row>
    <row r="247" spans="1:24" ht="14.25" customHeight="1" x14ac:dyDescent="0.2">
      <c r="B247" s="731" t="s">
        <v>138</v>
      </c>
      <c r="C247" s="731"/>
      <c r="D247" s="732" t="s">
        <v>139</v>
      </c>
      <c r="E247" s="732"/>
      <c r="F247" s="732" t="s">
        <v>140</v>
      </c>
      <c r="G247" s="735" t="s">
        <v>141</v>
      </c>
      <c r="H247" s="735"/>
      <c r="I247" s="735"/>
      <c r="J247" s="735"/>
      <c r="K247" s="735"/>
      <c r="L247" s="735"/>
      <c r="M247" s="735"/>
      <c r="N247" s="735" t="s">
        <v>142</v>
      </c>
      <c r="O247" s="735"/>
      <c r="P247" s="735"/>
      <c r="Q247" s="735"/>
      <c r="R247" s="735"/>
      <c r="S247" s="735" t="s">
        <v>99</v>
      </c>
      <c r="T247" s="735"/>
      <c r="U247" s="735"/>
    </row>
    <row r="248" spans="1:24" ht="36" customHeight="1" x14ac:dyDescent="0.2">
      <c r="B248" s="731"/>
      <c r="C248" s="731"/>
      <c r="D248" s="732"/>
      <c r="E248" s="732"/>
      <c r="F248" s="732"/>
      <c r="G248" s="751" t="s">
        <v>143</v>
      </c>
      <c r="H248" s="732"/>
      <c r="I248" s="732"/>
      <c r="J248" s="751" t="s">
        <v>144</v>
      </c>
      <c r="K248" s="751"/>
      <c r="L248" s="751" t="s">
        <v>145</v>
      </c>
      <c r="M248" s="751"/>
      <c r="N248" s="203" t="s">
        <v>146</v>
      </c>
      <c r="O248" s="28" t="s">
        <v>147</v>
      </c>
      <c r="P248" s="203" t="s">
        <v>148</v>
      </c>
      <c r="Q248" s="751" t="s">
        <v>149</v>
      </c>
      <c r="R248" s="751"/>
      <c r="S248" s="735"/>
      <c r="T248" s="735"/>
      <c r="U248" s="735"/>
      <c r="X248" s="77"/>
    </row>
    <row r="249" spans="1:24" ht="14.25" customHeight="1" x14ac:dyDescent="0.2">
      <c r="B249" s="235" t="s">
        <v>150</v>
      </c>
      <c r="C249" s="235"/>
      <c r="D249" s="828" t="s">
        <v>22</v>
      </c>
      <c r="E249" s="811"/>
      <c r="F249" s="79" t="s">
        <v>152</v>
      </c>
      <c r="G249" s="843">
        <v>15367645546</v>
      </c>
      <c r="H249" s="843"/>
      <c r="I249" s="843"/>
      <c r="J249" s="448" t="s">
        <v>348</v>
      </c>
      <c r="K249" s="448"/>
      <c r="L249" s="828" t="s">
        <v>322</v>
      </c>
      <c r="M249" s="811"/>
      <c r="N249" s="211">
        <v>12478470154</v>
      </c>
      <c r="O249" s="59">
        <f>137.71/111.82</f>
        <v>1.2315328206045431</v>
      </c>
      <c r="P249" s="50" t="s">
        <v>260</v>
      </c>
      <c r="Q249" s="747">
        <f>+G249/O249</f>
        <v>12478470154.336794</v>
      </c>
      <c r="R249" s="747"/>
      <c r="S249" s="235" t="s">
        <v>244</v>
      </c>
      <c r="T249" s="235"/>
      <c r="U249" s="235"/>
      <c r="X249" s="78"/>
    </row>
    <row r="250" spans="1:24" ht="14.25" customHeight="1" x14ac:dyDescent="0.2">
      <c r="B250" s="192"/>
      <c r="C250" s="192"/>
      <c r="D250" s="201"/>
      <c r="E250" s="201"/>
      <c r="F250" s="79"/>
      <c r="G250" s="205"/>
      <c r="H250" s="205"/>
      <c r="I250" s="205"/>
      <c r="J250" s="199"/>
      <c r="K250" s="199"/>
      <c r="L250" s="206"/>
      <c r="M250" s="201"/>
      <c r="N250" s="211"/>
      <c r="O250" s="59"/>
      <c r="P250" s="50"/>
      <c r="Q250" s="208"/>
      <c r="R250" s="208"/>
      <c r="S250" s="192"/>
      <c r="T250" s="192"/>
      <c r="U250" s="192"/>
    </row>
    <row r="251" spans="1:24" ht="45" customHeight="1" x14ac:dyDescent="0.2">
      <c r="B251" s="192"/>
      <c r="C251" s="192"/>
      <c r="D251" s="201"/>
      <c r="E251" s="201"/>
      <c r="F251" s="79"/>
      <c r="G251" s="205"/>
      <c r="H251" s="205"/>
      <c r="I251" s="205"/>
      <c r="J251" s="199"/>
      <c r="K251" s="199"/>
      <c r="L251" s="206"/>
      <c r="M251" s="201"/>
      <c r="N251" s="211"/>
      <c r="O251" s="59"/>
      <c r="P251" s="50"/>
      <c r="Q251" s="208"/>
      <c r="R251" s="208"/>
      <c r="S251" s="192"/>
      <c r="T251" s="192"/>
      <c r="U251" s="192"/>
    </row>
    <row r="252" spans="1:24" ht="14.25" customHeight="1" x14ac:dyDescent="0.2"/>
    <row r="253" spans="1:24" ht="48" customHeight="1" x14ac:dyDescent="0.2"/>
    <row r="254" spans="1:24" ht="14.25" customHeight="1" x14ac:dyDescent="0.2"/>
    <row r="255" spans="1:24" ht="14.25" customHeight="1" x14ac:dyDescent="0.2">
      <c r="N255" s="89" t="s">
        <v>349</v>
      </c>
    </row>
    <row r="256" spans="1:24" ht="14.25" customHeight="1" x14ac:dyDescent="0.2">
      <c r="B256" s="193"/>
      <c r="C256" s="194"/>
      <c r="D256" s="81"/>
      <c r="E256" s="81"/>
      <c r="F256" s="81"/>
      <c r="G256" s="110"/>
      <c r="H256" s="110"/>
      <c r="I256" s="110"/>
      <c r="J256" s="42"/>
      <c r="K256" s="42"/>
      <c r="L256" s="43"/>
      <c r="M256" s="43"/>
      <c r="N256" s="44"/>
      <c r="O256" s="44"/>
      <c r="P256" s="44"/>
      <c r="Q256" s="110"/>
      <c r="R256" s="110"/>
      <c r="S256" s="46"/>
      <c r="T256" s="46"/>
      <c r="U256" s="47"/>
    </row>
    <row r="257" spans="1:21" ht="14.25" customHeight="1" x14ac:dyDescent="0.2">
      <c r="A257" s="1" t="s">
        <v>712</v>
      </c>
      <c r="B257" s="378" t="s">
        <v>350</v>
      </c>
      <c r="C257" s="379"/>
      <c r="D257" s="379"/>
      <c r="E257" s="379"/>
      <c r="F257" s="379"/>
      <c r="G257" s="379"/>
      <c r="H257" s="379"/>
      <c r="I257" s="379"/>
      <c r="J257" s="379"/>
      <c r="K257" s="379"/>
      <c r="L257" s="379"/>
      <c r="M257" s="379"/>
      <c r="N257" s="379"/>
      <c r="O257" s="379"/>
      <c r="P257" s="379"/>
      <c r="Q257" s="379"/>
      <c r="R257" s="379"/>
      <c r="S257" s="379"/>
      <c r="T257" s="379"/>
      <c r="U257" s="380"/>
    </row>
    <row r="258" spans="1:21" ht="14.25" customHeight="1" x14ac:dyDescent="0.2">
      <c r="B258" s="731" t="s">
        <v>138</v>
      </c>
      <c r="C258" s="731"/>
      <c r="D258" s="732" t="s">
        <v>139</v>
      </c>
      <c r="E258" s="732"/>
      <c r="F258" s="732" t="s">
        <v>140</v>
      </c>
      <c r="G258" s="735" t="s">
        <v>141</v>
      </c>
      <c r="H258" s="735"/>
      <c r="I258" s="735"/>
      <c r="J258" s="735"/>
      <c r="K258" s="735"/>
      <c r="L258" s="735"/>
      <c r="M258" s="735"/>
      <c r="N258" s="735" t="s">
        <v>142</v>
      </c>
      <c r="O258" s="735"/>
      <c r="P258" s="735"/>
      <c r="Q258" s="735"/>
      <c r="R258" s="735"/>
      <c r="S258" s="735" t="s">
        <v>99</v>
      </c>
      <c r="T258" s="735"/>
      <c r="U258" s="735"/>
    </row>
    <row r="259" spans="1:21" ht="14.25" customHeight="1" x14ac:dyDescent="0.2">
      <c r="B259" s="731"/>
      <c r="C259" s="731"/>
      <c r="D259" s="732"/>
      <c r="E259" s="732"/>
      <c r="F259" s="732"/>
      <c r="G259" s="751" t="s">
        <v>143</v>
      </c>
      <c r="H259" s="732"/>
      <c r="I259" s="732"/>
      <c r="J259" s="751" t="s">
        <v>144</v>
      </c>
      <c r="K259" s="751"/>
      <c r="L259" s="751" t="s">
        <v>145</v>
      </c>
      <c r="M259" s="751"/>
      <c r="N259" s="203" t="s">
        <v>146</v>
      </c>
      <c r="O259" s="28" t="s">
        <v>147</v>
      </c>
      <c r="P259" s="203" t="s">
        <v>148</v>
      </c>
      <c r="Q259" s="751" t="s">
        <v>149</v>
      </c>
      <c r="R259" s="751"/>
      <c r="S259" s="735"/>
      <c r="T259" s="735"/>
      <c r="U259" s="735"/>
    </row>
    <row r="260" spans="1:21" ht="14.25" customHeight="1" x14ac:dyDescent="0.2">
      <c r="B260" s="232" t="s">
        <v>150</v>
      </c>
      <c r="C260" s="234"/>
      <c r="D260" s="448" t="s">
        <v>1120</v>
      </c>
      <c r="E260" s="448"/>
      <c r="F260" s="79" t="s">
        <v>152</v>
      </c>
      <c r="G260" s="844">
        <v>3039215719</v>
      </c>
      <c r="H260" s="844"/>
      <c r="I260" s="844"/>
      <c r="J260" s="846" t="s">
        <v>351</v>
      </c>
      <c r="K260" s="847"/>
      <c r="L260" s="851" t="s">
        <v>352</v>
      </c>
      <c r="M260" s="852"/>
      <c r="N260" s="119">
        <v>2456948393</v>
      </c>
      <c r="O260" s="59">
        <f>138.32/111.82</f>
        <v>1.2369880164550171</v>
      </c>
      <c r="P260" s="120" t="s">
        <v>504</v>
      </c>
      <c r="Q260" s="849">
        <f t="shared" ref="Q260:Q272" si="20">+G260/O260</f>
        <v>2456948392.8468766</v>
      </c>
      <c r="R260" s="850"/>
      <c r="S260" s="235" t="s">
        <v>353</v>
      </c>
      <c r="T260" s="235"/>
      <c r="U260" s="235"/>
    </row>
    <row r="261" spans="1:21" ht="14.25" customHeight="1" x14ac:dyDescent="0.2">
      <c r="B261" s="232" t="s">
        <v>154</v>
      </c>
      <c r="C261" s="234"/>
      <c r="D261" s="448" t="s">
        <v>1120</v>
      </c>
      <c r="E261" s="448"/>
      <c r="F261" s="79" t="s">
        <v>152</v>
      </c>
      <c r="G261" s="844">
        <f>11645347+3039215719</f>
        <v>3050861066</v>
      </c>
      <c r="H261" s="844"/>
      <c r="I261" s="845"/>
      <c r="J261" s="846" t="s">
        <v>354</v>
      </c>
      <c r="K261" s="847"/>
      <c r="L261" s="848" t="s">
        <v>355</v>
      </c>
      <c r="M261" s="848"/>
      <c r="N261" s="119">
        <v>2456948393</v>
      </c>
      <c r="O261" s="59">
        <f>138.85/111.82</f>
        <v>1.2417277767841173</v>
      </c>
      <c r="P261" s="121" t="s">
        <v>337</v>
      </c>
      <c r="Q261" s="849">
        <f t="shared" si="20"/>
        <v>2456948393.230969</v>
      </c>
      <c r="R261" s="850"/>
      <c r="S261" s="235" t="s">
        <v>353</v>
      </c>
      <c r="T261" s="235"/>
      <c r="U261" s="235"/>
    </row>
    <row r="262" spans="1:21" ht="30" customHeight="1" x14ac:dyDescent="0.2">
      <c r="B262" s="232" t="s">
        <v>156</v>
      </c>
      <c r="C262" s="234"/>
      <c r="D262" s="448" t="s">
        <v>1120</v>
      </c>
      <c r="E262" s="448"/>
      <c r="F262" s="79" t="s">
        <v>152</v>
      </c>
      <c r="G262" s="844">
        <v>3069977012</v>
      </c>
      <c r="H262" s="844"/>
      <c r="I262" s="845"/>
      <c r="J262" s="846" t="s">
        <v>356</v>
      </c>
      <c r="K262" s="847"/>
      <c r="L262" s="848">
        <v>43150</v>
      </c>
      <c r="M262" s="848"/>
      <c r="N262" s="119">
        <v>2456948393</v>
      </c>
      <c r="O262" s="59">
        <f>139.72/111.82</f>
        <v>1.2495081380790556</v>
      </c>
      <c r="P262" s="114" t="s">
        <v>357</v>
      </c>
      <c r="Q262" s="849">
        <f t="shared" si="20"/>
        <v>2456948393.0850272</v>
      </c>
      <c r="R262" s="850"/>
      <c r="S262" s="235" t="s">
        <v>353</v>
      </c>
      <c r="T262" s="235"/>
      <c r="U262" s="235"/>
    </row>
    <row r="263" spans="1:21" ht="18.75" customHeight="1" x14ac:dyDescent="0.2">
      <c r="B263" s="232" t="s">
        <v>158</v>
      </c>
      <c r="C263" s="234"/>
      <c r="D263" s="448" t="s">
        <v>1120</v>
      </c>
      <c r="E263" s="448"/>
      <c r="F263" s="79" t="s">
        <v>152</v>
      </c>
      <c r="G263" s="844">
        <v>3069977012</v>
      </c>
      <c r="H263" s="844"/>
      <c r="I263" s="845"/>
      <c r="J263" s="846" t="s">
        <v>358</v>
      </c>
      <c r="K263" s="847"/>
      <c r="L263" s="848">
        <v>43157</v>
      </c>
      <c r="M263" s="848"/>
      <c r="N263" s="119">
        <v>2456948393</v>
      </c>
      <c r="O263" s="59">
        <f>139.72/111.82</f>
        <v>1.2495081380790556</v>
      </c>
      <c r="P263" s="114" t="s">
        <v>359</v>
      </c>
      <c r="Q263" s="849">
        <f t="shared" si="20"/>
        <v>2456948393.0850272</v>
      </c>
      <c r="R263" s="850"/>
      <c r="S263" s="235" t="s">
        <v>319</v>
      </c>
      <c r="T263" s="235"/>
      <c r="U263" s="235"/>
    </row>
    <row r="264" spans="1:21" ht="15" customHeight="1" x14ac:dyDescent="0.2">
      <c r="B264" s="853" t="s">
        <v>160</v>
      </c>
      <c r="C264" s="854"/>
      <c r="D264" s="855" t="s">
        <v>1120</v>
      </c>
      <c r="E264" s="855"/>
      <c r="F264" s="90" t="s">
        <v>152</v>
      </c>
      <c r="G264" s="856">
        <v>3091729640</v>
      </c>
      <c r="H264" s="856"/>
      <c r="I264" s="849"/>
      <c r="J264" s="857" t="s">
        <v>360</v>
      </c>
      <c r="K264" s="858"/>
      <c r="L264" s="859">
        <v>43182</v>
      </c>
      <c r="M264" s="859"/>
      <c r="N264" s="119">
        <v>2456948393</v>
      </c>
      <c r="O264" s="112">
        <f>140.71/111.82</f>
        <v>1.2583616526560546</v>
      </c>
      <c r="P264" s="114" t="s">
        <v>346</v>
      </c>
      <c r="Q264" s="849">
        <f t="shared" si="20"/>
        <v>2456948392.7567334</v>
      </c>
      <c r="R264" s="850"/>
      <c r="S264" s="860" t="s">
        <v>319</v>
      </c>
      <c r="T264" s="860"/>
      <c r="U264" s="860"/>
    </row>
    <row r="265" spans="1:21" ht="15" customHeight="1" x14ac:dyDescent="0.2">
      <c r="B265" s="232" t="s">
        <v>162</v>
      </c>
      <c r="C265" s="234"/>
      <c r="D265" s="448" t="s">
        <v>1120</v>
      </c>
      <c r="E265" s="448"/>
      <c r="F265" s="79" t="s">
        <v>152</v>
      </c>
      <c r="G265" s="844">
        <f>3099200240+14282029</f>
        <v>3113482269</v>
      </c>
      <c r="H265" s="844"/>
      <c r="I265" s="845"/>
      <c r="J265" s="846" t="s">
        <v>361</v>
      </c>
      <c r="K265" s="847"/>
      <c r="L265" s="848">
        <v>43237</v>
      </c>
      <c r="M265" s="848"/>
      <c r="N265" s="119">
        <v>2456948393</v>
      </c>
      <c r="O265" s="112">
        <f>141.7/111.82</f>
        <v>1.2672151672330532</v>
      </c>
      <c r="P265" s="114" t="s">
        <v>428</v>
      </c>
      <c r="Q265" s="849">
        <f t="shared" si="20"/>
        <v>2456948393.2221594</v>
      </c>
      <c r="R265" s="850"/>
      <c r="S265" s="235" t="s">
        <v>319</v>
      </c>
      <c r="T265" s="235"/>
      <c r="U265" s="235"/>
    </row>
    <row r="266" spans="1:21" ht="15" customHeight="1" x14ac:dyDescent="0.2">
      <c r="B266" s="232" t="s">
        <v>164</v>
      </c>
      <c r="C266" s="234"/>
      <c r="D266" s="448" t="s">
        <v>1120</v>
      </c>
      <c r="E266" s="448"/>
      <c r="F266" s="79" t="s">
        <v>152</v>
      </c>
      <c r="G266" s="844">
        <v>3113482269</v>
      </c>
      <c r="H266" s="844"/>
      <c r="I266" s="845"/>
      <c r="J266" s="846" t="s">
        <v>362</v>
      </c>
      <c r="K266" s="847"/>
      <c r="L266" s="848">
        <v>43249</v>
      </c>
      <c r="M266" s="848"/>
      <c r="N266" s="119">
        <v>2456948393</v>
      </c>
      <c r="O266" s="112">
        <f>141.7/111.82</f>
        <v>1.2672151672330532</v>
      </c>
      <c r="P266" s="114" t="s">
        <v>429</v>
      </c>
      <c r="Q266" s="849">
        <f t="shared" si="20"/>
        <v>2456948393.2221594</v>
      </c>
      <c r="R266" s="850"/>
      <c r="S266" s="235" t="s">
        <v>319</v>
      </c>
      <c r="T266" s="235"/>
      <c r="U266" s="235"/>
    </row>
    <row r="267" spans="1:21" ht="15" customHeight="1" x14ac:dyDescent="0.2">
      <c r="B267" s="232" t="s">
        <v>166</v>
      </c>
      <c r="C267" s="234"/>
      <c r="D267" s="448" t="s">
        <v>1120</v>
      </c>
      <c r="E267" s="448"/>
      <c r="F267" s="79" t="s">
        <v>152</v>
      </c>
      <c r="G267" s="844">
        <v>3126226233</v>
      </c>
      <c r="H267" s="844"/>
      <c r="I267" s="845"/>
      <c r="J267" s="846" t="s">
        <v>363</v>
      </c>
      <c r="K267" s="847"/>
      <c r="L267" s="848">
        <v>43305</v>
      </c>
      <c r="M267" s="848"/>
      <c r="N267" s="119">
        <v>2456948393</v>
      </c>
      <c r="O267" s="112">
        <f>142.28/111.82</f>
        <v>1.272402074763012</v>
      </c>
      <c r="P267" s="114" t="s">
        <v>449</v>
      </c>
      <c r="Q267" s="849">
        <f t="shared" si="20"/>
        <v>2456948393.1266518</v>
      </c>
      <c r="R267" s="850"/>
      <c r="S267" s="235" t="s">
        <v>353</v>
      </c>
      <c r="T267" s="235"/>
      <c r="U267" s="235"/>
    </row>
    <row r="268" spans="1:21" ht="31.5" customHeight="1" x14ac:dyDescent="0.2">
      <c r="B268" s="232" t="s">
        <v>248</v>
      </c>
      <c r="C268" s="234"/>
      <c r="D268" s="448" t="s">
        <v>1120</v>
      </c>
      <c r="E268" s="448"/>
      <c r="F268" s="79" t="s">
        <v>152</v>
      </c>
      <c r="G268" s="844">
        <v>3126226233</v>
      </c>
      <c r="H268" s="844"/>
      <c r="I268" s="845"/>
      <c r="J268" s="846" t="s">
        <v>364</v>
      </c>
      <c r="K268" s="847"/>
      <c r="L268" s="848">
        <v>43313</v>
      </c>
      <c r="M268" s="848"/>
      <c r="N268" s="119">
        <v>2456948393</v>
      </c>
      <c r="O268" s="112">
        <f>142.28/111.82</f>
        <v>1.272402074763012</v>
      </c>
      <c r="P268" s="114" t="s">
        <v>449</v>
      </c>
      <c r="Q268" s="849">
        <f t="shared" si="20"/>
        <v>2456948393.1266518</v>
      </c>
      <c r="R268" s="850"/>
      <c r="S268" s="235" t="s">
        <v>319</v>
      </c>
      <c r="T268" s="235"/>
      <c r="U268" s="235"/>
    </row>
    <row r="269" spans="1:21" ht="15" customHeight="1" x14ac:dyDescent="0.2">
      <c r="B269" s="853" t="s">
        <v>250</v>
      </c>
      <c r="C269" s="854"/>
      <c r="D269" s="855" t="s">
        <v>1120</v>
      </c>
      <c r="E269" s="855"/>
      <c r="F269" s="90" t="s">
        <v>152</v>
      </c>
      <c r="G269" s="856">
        <v>3122051486</v>
      </c>
      <c r="H269" s="856"/>
      <c r="I269" s="849"/>
      <c r="J269" s="857" t="s">
        <v>365</v>
      </c>
      <c r="K269" s="858"/>
      <c r="L269" s="859">
        <v>43353</v>
      </c>
      <c r="M269" s="859"/>
      <c r="N269" s="119">
        <v>2456948393</v>
      </c>
      <c r="O269" s="112">
        <f>142.27/111.82</f>
        <v>1.2723126453228404</v>
      </c>
      <c r="P269" s="114" t="s">
        <v>463</v>
      </c>
      <c r="Q269" s="849">
        <f t="shared" si="20"/>
        <v>2453839861.9843955</v>
      </c>
      <c r="R269" s="850"/>
      <c r="S269" s="235" t="s">
        <v>464</v>
      </c>
      <c r="T269" s="235"/>
      <c r="U269" s="235"/>
    </row>
    <row r="270" spans="1:21" ht="14.25" x14ac:dyDescent="0.2">
      <c r="B270" s="232" t="s">
        <v>252</v>
      </c>
      <c r="C270" s="234"/>
      <c r="D270" s="448" t="s">
        <v>1120</v>
      </c>
      <c r="E270" s="448"/>
      <c r="F270" s="79" t="s">
        <v>152</v>
      </c>
      <c r="G270" s="844">
        <v>3131060150</v>
      </c>
      <c r="H270" s="844"/>
      <c r="I270" s="845"/>
      <c r="J270" s="846" t="s">
        <v>366</v>
      </c>
      <c r="K270" s="847"/>
      <c r="L270" s="848">
        <v>43384</v>
      </c>
      <c r="M270" s="848"/>
      <c r="N270" s="119">
        <v>2456948393</v>
      </c>
      <c r="O270" s="112">
        <f>142.5/111.82</f>
        <v>1.2743695224467895</v>
      </c>
      <c r="P270" s="114" t="s">
        <v>476</v>
      </c>
      <c r="Q270" s="849">
        <f t="shared" si="20"/>
        <v>2456948392.7929826</v>
      </c>
      <c r="R270" s="850"/>
      <c r="S270" s="235" t="s">
        <v>319</v>
      </c>
      <c r="T270" s="235"/>
      <c r="U270" s="235"/>
    </row>
    <row r="271" spans="1:21" ht="15" customHeight="1" x14ac:dyDescent="0.2">
      <c r="B271" s="232" t="s">
        <v>254</v>
      </c>
      <c r="C271" s="234"/>
      <c r="D271" s="448" t="s">
        <v>1120</v>
      </c>
      <c r="E271" s="448"/>
      <c r="F271" s="79" t="s">
        <v>152</v>
      </c>
      <c r="G271" s="844">
        <v>3131060150</v>
      </c>
      <c r="H271" s="844"/>
      <c r="I271" s="845"/>
      <c r="J271" s="846" t="s">
        <v>367</v>
      </c>
      <c r="K271" s="847"/>
      <c r="L271" s="848">
        <v>43384</v>
      </c>
      <c r="M271" s="848"/>
      <c r="N271" s="119">
        <v>2456948393</v>
      </c>
      <c r="O271" s="112">
        <f>142.5/111.82</f>
        <v>1.2743695224467895</v>
      </c>
      <c r="P271" s="114" t="s">
        <v>476</v>
      </c>
      <c r="Q271" s="849">
        <f t="shared" si="20"/>
        <v>2456948392.7929826</v>
      </c>
      <c r="R271" s="850"/>
      <c r="S271" s="235" t="s">
        <v>319</v>
      </c>
      <c r="T271" s="235"/>
      <c r="U271" s="235"/>
    </row>
    <row r="272" spans="1:21" ht="15" customHeight="1" x14ac:dyDescent="0.2">
      <c r="B272" s="193"/>
      <c r="C272" s="195"/>
      <c r="D272" s="448" t="s">
        <v>1120</v>
      </c>
      <c r="E272" s="448"/>
      <c r="F272" s="79" t="s">
        <v>152</v>
      </c>
      <c r="G272" s="844">
        <v>4008101</v>
      </c>
      <c r="H272" s="844"/>
      <c r="I272" s="845"/>
      <c r="J272" s="846" t="s">
        <v>484</v>
      </c>
      <c r="K272" s="847"/>
      <c r="L272" s="851">
        <v>43431</v>
      </c>
      <c r="M272" s="852"/>
      <c r="N272" s="119"/>
      <c r="O272" s="112">
        <f>142.5/111.82</f>
        <v>1.2743695224467895</v>
      </c>
      <c r="P272" s="114" t="s">
        <v>485</v>
      </c>
      <c r="Q272" s="849">
        <f t="shared" si="20"/>
        <v>3145163.8864561403</v>
      </c>
      <c r="R272" s="850"/>
      <c r="S272" s="235" t="s">
        <v>486</v>
      </c>
      <c r="T272" s="235"/>
      <c r="U272" s="235"/>
    </row>
    <row r="273" spans="1:21" ht="30" customHeight="1" x14ac:dyDescent="0.2">
      <c r="B273" s="232" t="s">
        <v>256</v>
      </c>
      <c r="C273" s="234"/>
      <c r="D273" s="448" t="s">
        <v>1120</v>
      </c>
      <c r="E273" s="448"/>
      <c r="F273" s="79" t="s">
        <v>152</v>
      </c>
      <c r="G273" s="844">
        <v>3134795450</v>
      </c>
      <c r="H273" s="844"/>
      <c r="I273" s="845"/>
      <c r="J273" s="846" t="s">
        <v>368</v>
      </c>
      <c r="K273" s="847"/>
      <c r="L273" s="848">
        <v>43432</v>
      </c>
      <c r="M273" s="848"/>
      <c r="N273" s="119">
        <v>2456948393</v>
      </c>
      <c r="O273" s="112">
        <f>142.67/111.82</f>
        <v>1.2758898229297084</v>
      </c>
      <c r="P273" s="114" t="s">
        <v>485</v>
      </c>
      <c r="Q273" s="849">
        <f>+G273/O273</f>
        <v>2456948392.9277353</v>
      </c>
      <c r="R273" s="850"/>
      <c r="S273" s="235" t="s">
        <v>319</v>
      </c>
      <c r="T273" s="235"/>
      <c r="U273" s="235"/>
    </row>
    <row r="274" spans="1:21" ht="30" customHeight="1" x14ac:dyDescent="0.2">
      <c r="B274" s="232" t="s">
        <v>258</v>
      </c>
      <c r="C274" s="234"/>
      <c r="D274" s="448" t="s">
        <v>1120</v>
      </c>
      <c r="E274" s="448"/>
      <c r="F274" s="79" t="s">
        <v>152</v>
      </c>
      <c r="G274" s="844">
        <v>3138530750</v>
      </c>
      <c r="H274" s="844"/>
      <c r="I274" s="845"/>
      <c r="J274" s="846" t="s">
        <v>369</v>
      </c>
      <c r="K274" s="847"/>
      <c r="L274" s="848">
        <v>43444</v>
      </c>
      <c r="M274" s="848"/>
      <c r="N274" s="119">
        <v>2456948393</v>
      </c>
      <c r="O274" s="112">
        <f>142.84/111.82</f>
        <v>1.2774101234126276</v>
      </c>
      <c r="P274" s="114" t="s">
        <v>489</v>
      </c>
      <c r="Q274" s="849">
        <f t="shared" ref="Q274" si="21">+G274/O274</f>
        <v>2456948393.0621672</v>
      </c>
      <c r="R274" s="850"/>
      <c r="S274" s="235" t="s">
        <v>319</v>
      </c>
      <c r="T274" s="235"/>
      <c r="U274" s="235"/>
    </row>
    <row r="275" spans="1:21" ht="15" customHeight="1" x14ac:dyDescent="0.2">
      <c r="B275" s="232" t="s">
        <v>261</v>
      </c>
      <c r="C275" s="234"/>
      <c r="D275" s="448" t="s">
        <v>1120</v>
      </c>
      <c r="E275" s="448"/>
      <c r="F275" s="79" t="s">
        <v>152</v>
      </c>
      <c r="G275" s="844">
        <v>3138530750</v>
      </c>
      <c r="H275" s="844"/>
      <c r="I275" s="845"/>
      <c r="J275" s="846" t="s">
        <v>370</v>
      </c>
      <c r="K275" s="847"/>
      <c r="L275" s="848">
        <v>43444</v>
      </c>
      <c r="M275" s="848"/>
      <c r="N275" s="119">
        <v>2456948393</v>
      </c>
      <c r="O275" s="112">
        <f>142.84/111.82</f>
        <v>1.2774101234126276</v>
      </c>
      <c r="P275" s="114" t="s">
        <v>489</v>
      </c>
      <c r="Q275" s="849">
        <f>+G275/O275</f>
        <v>2456948393.0621672</v>
      </c>
      <c r="R275" s="850"/>
      <c r="S275" s="235" t="s">
        <v>319</v>
      </c>
      <c r="T275" s="235"/>
      <c r="U275" s="235"/>
    </row>
    <row r="276" spans="1:21" ht="15" customHeight="1" x14ac:dyDescent="0.2">
      <c r="B276" s="232" t="s">
        <v>264</v>
      </c>
      <c r="C276" s="234"/>
      <c r="D276" s="448" t="s">
        <v>1120</v>
      </c>
      <c r="E276" s="448"/>
      <c r="F276" s="79" t="s">
        <v>152</v>
      </c>
      <c r="G276" s="844">
        <v>3166875084</v>
      </c>
      <c r="H276" s="844"/>
      <c r="I276" s="845"/>
      <c r="J276" s="846" t="s">
        <v>371</v>
      </c>
      <c r="K276" s="847"/>
      <c r="L276" s="848">
        <v>43507</v>
      </c>
      <c r="M276" s="848"/>
      <c r="N276" s="119">
        <v>2456948393</v>
      </c>
      <c r="O276" s="112">
        <f>100.6/78.05</f>
        <v>1.2889173606662396</v>
      </c>
      <c r="P276" s="114" t="s">
        <v>509</v>
      </c>
      <c r="Q276" s="849">
        <f>+G276/O276</f>
        <v>2457003979.1868787</v>
      </c>
      <c r="R276" s="850"/>
      <c r="S276" s="235" t="s">
        <v>319</v>
      </c>
      <c r="T276" s="235"/>
      <c r="U276" s="235"/>
    </row>
    <row r="277" spans="1:21" ht="15" customHeight="1" x14ac:dyDescent="0.2">
      <c r="B277" s="232" t="s">
        <v>268</v>
      </c>
      <c r="C277" s="234"/>
      <c r="D277" s="448" t="s">
        <v>1120</v>
      </c>
      <c r="E277" s="448"/>
      <c r="F277" s="79" t="s">
        <v>152</v>
      </c>
      <c r="G277" s="844">
        <v>7000000000</v>
      </c>
      <c r="H277" s="844"/>
      <c r="I277" s="845"/>
      <c r="J277" s="846" t="s">
        <v>372</v>
      </c>
      <c r="K277" s="847"/>
      <c r="L277" s="848">
        <v>43550</v>
      </c>
      <c r="M277" s="848"/>
      <c r="N277" s="119">
        <v>2456948393</v>
      </c>
      <c r="O277" s="112">
        <f>101.18/78.05</f>
        <v>1.2963484945547727</v>
      </c>
      <c r="P277" s="114" t="s">
        <v>520</v>
      </c>
      <c r="Q277" s="849">
        <f>+G277/O277</f>
        <v>5399782565.7244511</v>
      </c>
      <c r="R277" s="850"/>
      <c r="S277" s="235" t="s">
        <v>521</v>
      </c>
      <c r="T277" s="235"/>
      <c r="U277" s="235"/>
    </row>
    <row r="278" spans="1:21" ht="15" x14ac:dyDescent="0.2">
      <c r="B278" s="232" t="s">
        <v>272</v>
      </c>
      <c r="C278" s="234"/>
      <c r="D278" s="448" t="s">
        <v>1120</v>
      </c>
      <c r="E278" s="448"/>
      <c r="F278" s="79" t="s">
        <v>152</v>
      </c>
      <c r="G278" s="861"/>
      <c r="H278" s="862"/>
      <c r="I278" s="862"/>
      <c r="J278" s="846" t="s">
        <v>373</v>
      </c>
      <c r="K278" s="847"/>
      <c r="L278" s="848"/>
      <c r="M278" s="848"/>
      <c r="N278" s="119">
        <v>2456948393</v>
      </c>
      <c r="O278" s="112">
        <f t="shared" ref="O278:O279" si="22">101.18/78.05</f>
        <v>1.2963484945547727</v>
      </c>
      <c r="P278" s="114"/>
      <c r="Q278" s="849"/>
      <c r="R278" s="850"/>
      <c r="S278" s="865" t="s">
        <v>583</v>
      </c>
      <c r="T278" s="865"/>
      <c r="U278" s="865"/>
    </row>
    <row r="279" spans="1:21" ht="15" x14ac:dyDescent="0.2">
      <c r="B279" s="232" t="s">
        <v>374</v>
      </c>
      <c r="C279" s="234"/>
      <c r="D279" s="448" t="s">
        <v>1120</v>
      </c>
      <c r="E279" s="448"/>
      <c r="F279" s="79" t="s">
        <v>152</v>
      </c>
      <c r="G279" s="861"/>
      <c r="H279" s="862"/>
      <c r="I279" s="862"/>
      <c r="J279" s="846" t="s">
        <v>375</v>
      </c>
      <c r="K279" s="847"/>
      <c r="L279" s="848"/>
      <c r="M279" s="848"/>
      <c r="N279" s="122">
        <v>1455974867</v>
      </c>
      <c r="O279" s="112">
        <f t="shared" si="22"/>
        <v>1.2963484945547727</v>
      </c>
      <c r="P279" s="114"/>
      <c r="Q279" s="849"/>
      <c r="R279" s="850"/>
      <c r="S279" s="865" t="s">
        <v>583</v>
      </c>
      <c r="T279" s="865"/>
      <c r="U279" s="865"/>
    </row>
    <row r="280" spans="1:21" ht="15" x14ac:dyDescent="0.2">
      <c r="B280" s="232" t="s">
        <v>376</v>
      </c>
      <c r="C280" s="234"/>
      <c r="D280" s="448" t="s">
        <v>1120</v>
      </c>
      <c r="E280" s="448"/>
      <c r="F280" s="79" t="s">
        <v>152</v>
      </c>
      <c r="G280" s="861">
        <v>6309098263</v>
      </c>
      <c r="H280" s="862"/>
      <c r="I280" s="862"/>
      <c r="J280" s="846" t="s">
        <v>377</v>
      </c>
      <c r="K280" s="847"/>
      <c r="L280" s="848">
        <v>43612</v>
      </c>
      <c r="M280" s="848"/>
      <c r="N280" s="122">
        <v>1455974867</v>
      </c>
      <c r="O280" s="112">
        <f>102.12/78.05</f>
        <v>1.3083920563741192</v>
      </c>
      <c r="P280" s="114" t="s">
        <v>582</v>
      </c>
      <c r="Q280" s="849">
        <f>+G280/O280</f>
        <v>4822024279.5451431</v>
      </c>
      <c r="R280" s="850"/>
      <c r="S280" s="235" t="s">
        <v>614</v>
      </c>
      <c r="T280" s="235"/>
      <c r="U280" s="235"/>
    </row>
    <row r="281" spans="1:21" ht="15" x14ac:dyDescent="0.2">
      <c r="B281" s="232" t="s">
        <v>378</v>
      </c>
      <c r="C281" s="234"/>
      <c r="D281" s="448" t="s">
        <v>1120</v>
      </c>
      <c r="E281" s="448"/>
      <c r="F281" s="79" t="s">
        <v>152</v>
      </c>
      <c r="G281" s="861"/>
      <c r="H281" s="862"/>
      <c r="I281" s="862"/>
      <c r="J281" s="846" t="s">
        <v>379</v>
      </c>
      <c r="K281" s="847"/>
      <c r="L281" s="848"/>
      <c r="M281" s="848"/>
      <c r="N281" s="122">
        <v>1455974867</v>
      </c>
      <c r="O281" s="112"/>
      <c r="P281" s="114"/>
      <c r="Q281" s="849"/>
      <c r="R281" s="850"/>
      <c r="S281" s="235" t="s">
        <v>319</v>
      </c>
      <c r="T281" s="235"/>
      <c r="U281" s="235"/>
    </row>
    <row r="282" spans="1:21" ht="15" x14ac:dyDescent="0.2">
      <c r="B282" s="232" t="s">
        <v>380</v>
      </c>
      <c r="C282" s="234"/>
      <c r="D282" s="448" t="s">
        <v>1120</v>
      </c>
      <c r="E282" s="448"/>
      <c r="F282" s="79" t="s">
        <v>152</v>
      </c>
      <c r="G282" s="861"/>
      <c r="H282" s="862"/>
      <c r="I282" s="862"/>
      <c r="J282" s="846" t="s">
        <v>381</v>
      </c>
      <c r="K282" s="847"/>
      <c r="L282" s="848"/>
      <c r="M282" s="848"/>
      <c r="N282" s="122">
        <v>1455974867</v>
      </c>
      <c r="O282" s="112"/>
      <c r="P282" s="114"/>
      <c r="Q282" s="849"/>
      <c r="R282" s="850"/>
      <c r="S282" s="235" t="s">
        <v>319</v>
      </c>
      <c r="T282" s="235"/>
      <c r="U282" s="235"/>
    </row>
    <row r="283" spans="1:21" ht="15" x14ac:dyDescent="0.25">
      <c r="B283" s="860" t="s">
        <v>382</v>
      </c>
      <c r="C283" s="860"/>
      <c r="D283" s="855" t="s">
        <v>1120</v>
      </c>
      <c r="E283" s="855"/>
      <c r="F283" s="90" t="s">
        <v>152</v>
      </c>
      <c r="G283" s="863">
        <v>2643821720</v>
      </c>
      <c r="H283" s="863"/>
      <c r="I283" s="863"/>
      <c r="J283" s="864" t="s">
        <v>383</v>
      </c>
      <c r="K283" s="864"/>
      <c r="L283" s="859">
        <v>43650</v>
      </c>
      <c r="M283" s="859"/>
      <c r="N283" s="123">
        <v>1455974867</v>
      </c>
      <c r="O283" s="112">
        <f>102.44/78.05</f>
        <v>1.3124919923126201</v>
      </c>
      <c r="P283" s="117" t="s">
        <v>615</v>
      </c>
      <c r="Q283" s="849">
        <f>+G283/O283</f>
        <v>2014352647.8524013</v>
      </c>
      <c r="R283" s="850"/>
      <c r="S283" s="860" t="s">
        <v>616</v>
      </c>
      <c r="T283" s="860"/>
      <c r="U283" s="860"/>
    </row>
    <row r="284" spans="1:21" ht="15" x14ac:dyDescent="0.25">
      <c r="B284" s="860" t="s">
        <v>584</v>
      </c>
      <c r="C284" s="860"/>
      <c r="D284" s="855" t="s">
        <v>1120</v>
      </c>
      <c r="E284" s="855"/>
      <c r="F284" s="90" t="s">
        <v>152</v>
      </c>
      <c r="G284" s="863">
        <v>9754517</v>
      </c>
      <c r="H284" s="863"/>
      <c r="I284" s="863"/>
      <c r="J284" s="864" t="s">
        <v>383</v>
      </c>
      <c r="K284" s="864"/>
      <c r="L284" s="859">
        <v>43658</v>
      </c>
      <c r="M284" s="859"/>
      <c r="N284" s="123"/>
      <c r="O284" s="112">
        <f>102.71/78.05</f>
        <v>1.3159513132607303</v>
      </c>
      <c r="P284" s="117" t="s">
        <v>617</v>
      </c>
      <c r="Q284" s="849">
        <f>+G284/O284</f>
        <v>7412521.194138837</v>
      </c>
      <c r="R284" s="850"/>
      <c r="S284" s="860" t="s">
        <v>618</v>
      </c>
      <c r="T284" s="860"/>
      <c r="U284" s="860"/>
    </row>
    <row r="285" spans="1:21" ht="15" x14ac:dyDescent="0.25">
      <c r="B285" s="860" t="s">
        <v>584</v>
      </c>
      <c r="C285" s="860"/>
      <c r="D285" s="855" t="s">
        <v>1120</v>
      </c>
      <c r="E285" s="855"/>
      <c r="F285" s="90" t="s">
        <v>152</v>
      </c>
      <c r="G285" s="863">
        <v>3518806545</v>
      </c>
      <c r="H285" s="863"/>
      <c r="I285" s="863"/>
      <c r="J285" s="864"/>
      <c r="K285" s="864"/>
      <c r="L285" s="859">
        <v>43916</v>
      </c>
      <c r="M285" s="859"/>
      <c r="N285" s="123"/>
      <c r="O285" s="112">
        <f>104.94/78.05</f>
        <v>1.3445227418321588</v>
      </c>
      <c r="P285" s="117" t="s">
        <v>1121</v>
      </c>
      <c r="Q285" s="849">
        <f>+G285/O285</f>
        <v>2617141707.9974275</v>
      </c>
      <c r="R285" s="850"/>
      <c r="S285" s="860"/>
      <c r="T285" s="860"/>
      <c r="U285" s="860"/>
    </row>
    <row r="286" spans="1:21" x14ac:dyDescent="0.2">
      <c r="A286" s="1031"/>
      <c r="B286" s="1044" t="s">
        <v>619</v>
      </c>
      <c r="C286" s="1044"/>
      <c r="D286" s="1045"/>
      <c r="E286" s="1045"/>
      <c r="F286" s="1046"/>
      <c r="G286" s="1047">
        <f>SUM(G260:H284)</f>
        <v>65730763874</v>
      </c>
      <c r="H286" s="1047"/>
      <c r="I286" s="1047"/>
      <c r="J286" s="1048"/>
      <c r="K286" s="1048"/>
      <c r="L286" s="1049"/>
      <c r="M286" s="1049"/>
      <c r="N286" s="1050">
        <f>SUM(N260:N284)</f>
        <v>51504945409</v>
      </c>
      <c r="O286" s="1051"/>
      <c r="P286" s="1052"/>
      <c r="Q286" s="1053">
        <f>SUM(Q260:R285)</f>
        <v>54171980229.711578</v>
      </c>
      <c r="R286" s="1054"/>
      <c r="S286" s="1044">
        <f>+Q286-N286</f>
        <v>2667034820.7115784</v>
      </c>
      <c r="T286" s="1044"/>
      <c r="U286" s="1044"/>
    </row>
    <row r="288" spans="1:21" ht="15" x14ac:dyDescent="0.2">
      <c r="A288" s="1" t="s">
        <v>717</v>
      </c>
      <c r="B288" s="440" t="s">
        <v>499</v>
      </c>
      <c r="C288" s="440"/>
      <c r="D288" s="440"/>
      <c r="E288" s="440"/>
      <c r="F288" s="440"/>
      <c r="G288" s="440"/>
      <c r="H288" s="440"/>
      <c r="I288" s="440"/>
      <c r="J288" s="440"/>
      <c r="K288" s="440"/>
      <c r="L288" s="440"/>
      <c r="M288" s="440"/>
      <c r="N288" s="440"/>
      <c r="O288" s="440"/>
      <c r="P288" s="440"/>
      <c r="Q288" s="440"/>
      <c r="R288" s="440"/>
      <c r="S288" s="440"/>
      <c r="T288" s="440"/>
      <c r="U288" s="440"/>
    </row>
    <row r="289" spans="2:21" ht="15" x14ac:dyDescent="0.2">
      <c r="B289" s="731" t="s">
        <v>138</v>
      </c>
      <c r="C289" s="731"/>
      <c r="D289" s="732" t="s">
        <v>139</v>
      </c>
      <c r="E289" s="732"/>
      <c r="F289" s="732" t="s">
        <v>140</v>
      </c>
      <c r="G289" s="735" t="s">
        <v>141</v>
      </c>
      <c r="H289" s="735"/>
      <c r="I289" s="735"/>
      <c r="J289" s="735"/>
      <c r="K289" s="735"/>
      <c r="L289" s="735"/>
      <c r="M289" s="735"/>
      <c r="N289" s="735" t="s">
        <v>142</v>
      </c>
      <c r="O289" s="735"/>
      <c r="P289" s="735"/>
      <c r="Q289" s="735"/>
      <c r="R289" s="735"/>
      <c r="S289" s="735" t="s">
        <v>99</v>
      </c>
      <c r="T289" s="735"/>
      <c r="U289" s="735"/>
    </row>
    <row r="290" spans="2:21" ht="30" x14ac:dyDescent="0.2">
      <c r="B290" s="731"/>
      <c r="C290" s="731"/>
      <c r="D290" s="732"/>
      <c r="E290" s="732"/>
      <c r="F290" s="732"/>
      <c r="G290" s="751" t="s">
        <v>143</v>
      </c>
      <c r="H290" s="732"/>
      <c r="I290" s="732"/>
      <c r="J290" s="751" t="s">
        <v>144</v>
      </c>
      <c r="K290" s="751"/>
      <c r="L290" s="751" t="s">
        <v>145</v>
      </c>
      <c r="M290" s="751"/>
      <c r="N290" s="203" t="s">
        <v>146</v>
      </c>
      <c r="O290" s="203" t="s">
        <v>147</v>
      </c>
      <c r="P290" s="203" t="s">
        <v>148</v>
      </c>
      <c r="Q290" s="751" t="s">
        <v>149</v>
      </c>
      <c r="R290" s="751"/>
      <c r="S290" s="735"/>
      <c r="T290" s="735"/>
      <c r="U290" s="735"/>
    </row>
    <row r="291" spans="2:21" ht="15" x14ac:dyDescent="0.2">
      <c r="B291" s="871" t="s">
        <v>500</v>
      </c>
      <c r="C291" s="872"/>
      <c r="D291" s="415" t="s">
        <v>1122</v>
      </c>
      <c r="E291" s="417"/>
      <c r="F291" s="79" t="s">
        <v>152</v>
      </c>
      <c r="G291" s="866">
        <v>13016958191</v>
      </c>
      <c r="H291" s="866"/>
      <c r="I291" s="866"/>
      <c r="J291" s="867">
        <v>43465</v>
      </c>
      <c r="K291" s="868"/>
      <c r="L291" s="869">
        <v>43462</v>
      </c>
      <c r="M291" s="870"/>
      <c r="N291" s="878">
        <v>10214287467</v>
      </c>
      <c r="O291" s="124">
        <f>142.84/111.82</f>
        <v>1.2774101234126276</v>
      </c>
      <c r="P291" s="125" t="s">
        <v>501</v>
      </c>
      <c r="Q291" s="762">
        <f>+G291/O291</f>
        <v>10190116668.42355</v>
      </c>
      <c r="R291" s="762"/>
      <c r="S291" s="235" t="s">
        <v>505</v>
      </c>
      <c r="T291" s="235"/>
      <c r="U291" s="235"/>
    </row>
    <row r="292" spans="2:21" ht="15" x14ac:dyDescent="0.2">
      <c r="B292" s="873"/>
      <c r="C292" s="874"/>
      <c r="D292" s="840" t="s">
        <v>1122</v>
      </c>
      <c r="E292" s="841"/>
      <c r="F292" s="79" t="s">
        <v>152</v>
      </c>
      <c r="G292" s="866">
        <v>30876023</v>
      </c>
      <c r="H292" s="866"/>
      <c r="I292" s="866"/>
      <c r="J292" s="867">
        <v>43465</v>
      </c>
      <c r="K292" s="868"/>
      <c r="L292" s="869">
        <v>43469</v>
      </c>
      <c r="M292" s="870"/>
      <c r="N292" s="879"/>
      <c r="O292" s="124">
        <f>142.84/111.82</f>
        <v>1.2774101234126276</v>
      </c>
      <c r="P292" s="125" t="s">
        <v>501</v>
      </c>
      <c r="Q292" s="762">
        <f>+G292/O292</f>
        <v>24170798.738868661</v>
      </c>
      <c r="R292" s="762"/>
      <c r="S292" s="235" t="s">
        <v>353</v>
      </c>
      <c r="T292" s="235"/>
      <c r="U292" s="235"/>
    </row>
    <row r="293" spans="2:21" ht="15" x14ac:dyDescent="0.2">
      <c r="B293" s="235" t="s">
        <v>718</v>
      </c>
      <c r="C293" s="235"/>
      <c r="D293" s="840" t="s">
        <v>1122</v>
      </c>
      <c r="E293" s="841"/>
      <c r="F293" s="79" t="s">
        <v>152</v>
      </c>
      <c r="G293" s="843">
        <v>55856315730</v>
      </c>
      <c r="H293" s="843"/>
      <c r="I293" s="843"/>
      <c r="J293" s="867">
        <v>43830</v>
      </c>
      <c r="K293" s="868"/>
      <c r="L293" s="867">
        <v>43829</v>
      </c>
      <c r="M293" s="868"/>
      <c r="N293" s="211">
        <v>42105325891</v>
      </c>
      <c r="O293" s="149">
        <f>103.54/78.05</f>
        <v>1.3265855221012173</v>
      </c>
      <c r="P293" s="150" t="s">
        <v>719</v>
      </c>
      <c r="Q293" s="875">
        <f>+G293/O293</f>
        <v>42105325890.733047</v>
      </c>
      <c r="R293" s="875"/>
      <c r="S293" s="235" t="s">
        <v>720</v>
      </c>
      <c r="T293" s="235"/>
      <c r="U293" s="235"/>
    </row>
  </sheetData>
  <mergeCells count="1753">
    <mergeCell ref="B291:C292"/>
    <mergeCell ref="D291:E291"/>
    <mergeCell ref="G291:I291"/>
    <mergeCell ref="J291:K291"/>
    <mergeCell ref="L291:M291"/>
    <mergeCell ref="N291:N292"/>
    <mergeCell ref="Q291:R291"/>
    <mergeCell ref="S291:U291"/>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8:U288"/>
    <mergeCell ref="B289:C290"/>
    <mergeCell ref="D289:E290"/>
    <mergeCell ref="F289:F290"/>
    <mergeCell ref="G289:K289"/>
    <mergeCell ref="L289:M289"/>
    <mergeCell ref="N289:R289"/>
    <mergeCell ref="S289:U290"/>
    <mergeCell ref="G290:I290"/>
    <mergeCell ref="J290:K290"/>
    <mergeCell ref="L290:M290"/>
    <mergeCell ref="Q290:R290"/>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73:C273"/>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D272:E272"/>
    <mergeCell ref="G272:I272"/>
    <mergeCell ref="J272:K272"/>
    <mergeCell ref="L272:M272"/>
    <mergeCell ref="Q272:R272"/>
    <mergeCell ref="S272:U272"/>
    <mergeCell ref="B242:E242"/>
    <mergeCell ref="G242:I242"/>
    <mergeCell ref="J242:K242"/>
    <mergeCell ref="L242:M242"/>
    <mergeCell ref="Q242:R242"/>
    <mergeCell ref="S242:U242"/>
    <mergeCell ref="B246:U246"/>
    <mergeCell ref="B247:C248"/>
    <mergeCell ref="D247:E248"/>
    <mergeCell ref="F247:F248"/>
    <mergeCell ref="G247:K247"/>
    <mergeCell ref="N247:R247"/>
    <mergeCell ref="S247:U248"/>
    <mergeCell ref="B257:U257"/>
    <mergeCell ref="B258:C259"/>
    <mergeCell ref="D258:E259"/>
    <mergeCell ref="F258:F259"/>
    <mergeCell ref="G258:K258"/>
    <mergeCell ref="N258:R258"/>
    <mergeCell ref="S258:U259"/>
    <mergeCell ref="G239:I239"/>
    <mergeCell ref="J239:K239"/>
    <mergeCell ref="L239:M239"/>
    <mergeCell ref="Q239:R239"/>
    <mergeCell ref="S239:U239"/>
    <mergeCell ref="B240:C240"/>
    <mergeCell ref="D240:E240"/>
    <mergeCell ref="G240:I240"/>
    <mergeCell ref="J240:K240"/>
    <mergeCell ref="L240:M240"/>
    <mergeCell ref="Q240:R240"/>
    <mergeCell ref="S240:U240"/>
    <mergeCell ref="B241:E241"/>
    <mergeCell ref="G241:I241"/>
    <mergeCell ref="J241:K241"/>
    <mergeCell ref="L241:M241"/>
    <mergeCell ref="Q241:R241"/>
    <mergeCell ref="S241:U241"/>
    <mergeCell ref="B230:C230"/>
    <mergeCell ref="D230:E230"/>
    <mergeCell ref="G230:I230"/>
    <mergeCell ref="J230:K230"/>
    <mergeCell ref="L230:M230"/>
    <mergeCell ref="Q230:R230"/>
    <mergeCell ref="S230:U230"/>
    <mergeCell ref="B231:C231"/>
    <mergeCell ref="D231:E231"/>
    <mergeCell ref="G231:I231"/>
    <mergeCell ref="J231:K231"/>
    <mergeCell ref="L231:M231"/>
    <mergeCell ref="Q231:R231"/>
    <mergeCell ref="S231:U231"/>
    <mergeCell ref="B235:E235"/>
    <mergeCell ref="G235:I235"/>
    <mergeCell ref="J235:K235"/>
    <mergeCell ref="L235:M235"/>
    <mergeCell ref="Q235:R235"/>
    <mergeCell ref="S235:U235"/>
    <mergeCell ref="B195:U195"/>
    <mergeCell ref="B196:C197"/>
    <mergeCell ref="D196:E197"/>
    <mergeCell ref="F196:F197"/>
    <mergeCell ref="G196:K196"/>
    <mergeCell ref="N196:R196"/>
    <mergeCell ref="S196:U197"/>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B173:C173"/>
    <mergeCell ref="D173:E173"/>
    <mergeCell ref="G173:I173"/>
    <mergeCell ref="J173:K173"/>
    <mergeCell ref="L173:M173"/>
    <mergeCell ref="Q173:R173"/>
    <mergeCell ref="S173:U173"/>
    <mergeCell ref="B175:U175"/>
    <mergeCell ref="B176:C177"/>
    <mergeCell ref="D176:E177"/>
    <mergeCell ref="F176:F177"/>
    <mergeCell ref="G176:K176"/>
    <mergeCell ref="N176:R176"/>
    <mergeCell ref="S176:U177"/>
    <mergeCell ref="G189:I189"/>
    <mergeCell ref="B190:C190"/>
    <mergeCell ref="D190:E190"/>
    <mergeCell ref="G190:I190"/>
    <mergeCell ref="J190:K190"/>
    <mergeCell ref="L190:M190"/>
    <mergeCell ref="Q190:R190"/>
    <mergeCell ref="S190:U190"/>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U162"/>
    <mergeCell ref="B163:C164"/>
    <mergeCell ref="D163:E164"/>
    <mergeCell ref="F163:F164"/>
    <mergeCell ref="G163:K163"/>
    <mergeCell ref="N163:R163"/>
    <mergeCell ref="S163:U164"/>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L267:M267"/>
    <mergeCell ref="Q267:R267"/>
    <mergeCell ref="S265:U265"/>
    <mergeCell ref="B266:C266"/>
    <mergeCell ref="D266:E266"/>
    <mergeCell ref="G266:I266"/>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B260:C260"/>
    <mergeCell ref="D260:E260"/>
    <mergeCell ref="G260:I260"/>
    <mergeCell ref="J260:K260"/>
    <mergeCell ref="L260:M260"/>
    <mergeCell ref="Q260:R260"/>
    <mergeCell ref="S260:U260"/>
    <mergeCell ref="G259:I259"/>
    <mergeCell ref="J259:K259"/>
    <mergeCell ref="L259:M259"/>
    <mergeCell ref="Q259:R259"/>
    <mergeCell ref="L258:M258"/>
    <mergeCell ref="B249:C249"/>
    <mergeCell ref="D249:E249"/>
    <mergeCell ref="G249:I249"/>
    <mergeCell ref="J249:K249"/>
    <mergeCell ref="L249:M249"/>
    <mergeCell ref="Q249:R249"/>
    <mergeCell ref="S249:U249"/>
    <mergeCell ref="G248:I248"/>
    <mergeCell ref="J248:K248"/>
    <mergeCell ref="L248:M248"/>
    <mergeCell ref="Q248:R248"/>
    <mergeCell ref="L247:M247"/>
    <mergeCell ref="B238:C238"/>
    <mergeCell ref="D238:E238"/>
    <mergeCell ref="G238:I238"/>
    <mergeCell ref="J238:K238"/>
    <mergeCell ref="L238:M238"/>
    <mergeCell ref="Q238:R238"/>
    <mergeCell ref="S238:U238"/>
    <mergeCell ref="B239:C239"/>
    <mergeCell ref="D239:E23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B198:C198"/>
    <mergeCell ref="D198:E198"/>
    <mergeCell ref="G198:I198"/>
    <mergeCell ref="J198:K198"/>
    <mergeCell ref="L198:M198"/>
    <mergeCell ref="Q198:R198"/>
    <mergeCell ref="S198:U198"/>
    <mergeCell ref="G197:I197"/>
    <mergeCell ref="J197:K197"/>
    <mergeCell ref="L197:M197"/>
    <mergeCell ref="Q197:R197"/>
    <mergeCell ref="L196:M196"/>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H191"/>
    <mergeCell ref="J191:K191"/>
    <mergeCell ref="L191:M191"/>
    <mergeCell ref="Q191:R191"/>
    <mergeCell ref="S191:U191"/>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B178:C178"/>
    <mergeCell ref="D178:E178"/>
    <mergeCell ref="G178:I178"/>
    <mergeCell ref="J178:K178"/>
    <mergeCell ref="L178:M178"/>
    <mergeCell ref="Q178:R178"/>
    <mergeCell ref="S178:U178"/>
    <mergeCell ref="G177:I177"/>
    <mergeCell ref="J177:K177"/>
    <mergeCell ref="L177:M177"/>
    <mergeCell ref="Q177:R177"/>
    <mergeCell ref="L176:M176"/>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B165:C165"/>
    <mergeCell ref="D165:E165"/>
    <mergeCell ref="G165:I165"/>
    <mergeCell ref="J165:K165"/>
    <mergeCell ref="L165:M165"/>
    <mergeCell ref="Q165:R165"/>
    <mergeCell ref="S165:U165"/>
    <mergeCell ref="G164:I164"/>
    <mergeCell ref="J164:K164"/>
    <mergeCell ref="L164:M164"/>
    <mergeCell ref="Q164:R164"/>
    <mergeCell ref="S168:U168"/>
    <mergeCell ref="B169:C169"/>
    <mergeCell ref="L163:M163"/>
    <mergeCell ref="L161:M161"/>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B150:C150"/>
    <mergeCell ref="G150:I150"/>
    <mergeCell ref="G152:H152"/>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B147:C147"/>
    <mergeCell ref="D147:E147"/>
    <mergeCell ref="G147:I147"/>
    <mergeCell ref="J147:K147"/>
    <mergeCell ref="L147:M147"/>
    <mergeCell ref="Q147:R147"/>
    <mergeCell ref="S147:U147"/>
    <mergeCell ref="G146:I146"/>
    <mergeCell ref="J146:K146"/>
    <mergeCell ref="L146:M146"/>
    <mergeCell ref="Q146:R146"/>
    <mergeCell ref="B145:C146"/>
    <mergeCell ref="D145:E146"/>
    <mergeCell ref="F145:F146"/>
    <mergeCell ref="L145:M145"/>
    <mergeCell ref="L143:M143"/>
    <mergeCell ref="B143:C143"/>
    <mergeCell ref="D143:E143"/>
    <mergeCell ref="G143:I143"/>
    <mergeCell ref="J143:K143"/>
    <mergeCell ref="Q143:R143"/>
    <mergeCell ref="S143:U143"/>
    <mergeCell ref="B144:U144"/>
    <mergeCell ref="G145:K145"/>
    <mergeCell ref="N145:R145"/>
    <mergeCell ref="S145:U146"/>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11:E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39:R239" r:id="rId1" display="..\..\Varios\2019-10-07 Cálculos incumplimiento fondeo Ambiental.xlsx" xr:uid="{9DED540F-61FD-42A6-BF02-2D2083654C3C}"/>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69"/>
  <sheetViews>
    <sheetView topLeftCell="A49" workbookViewId="0">
      <selection activeCell="B20" sqref="B20:G21"/>
    </sheetView>
  </sheetViews>
  <sheetFormatPr baseColWidth="10" defaultColWidth="11.5703125" defaultRowHeight="15" x14ac:dyDescent="0.25"/>
  <cols>
    <col min="1" max="7" width="11.5703125" style="130"/>
    <col min="8" max="8" width="5.5703125" style="130" customWidth="1"/>
    <col min="9" max="9" width="19.7109375" style="130" customWidth="1"/>
    <col min="10" max="16384" width="11.5703125" style="130"/>
  </cols>
  <sheetData>
    <row r="1" spans="2:12" ht="15" customHeight="1" x14ac:dyDescent="0.25">
      <c r="B1" s="880" t="s">
        <v>386</v>
      </c>
      <c r="C1" s="881"/>
      <c r="D1" s="881"/>
      <c r="E1" s="881"/>
      <c r="F1" s="881"/>
      <c r="G1" s="881"/>
      <c r="H1" s="881"/>
      <c r="I1" s="881"/>
      <c r="J1" s="881"/>
      <c r="K1" s="881"/>
      <c r="L1" s="882"/>
    </row>
    <row r="2" spans="2:12" ht="15" customHeight="1" x14ac:dyDescent="0.25">
      <c r="B2" s="883"/>
      <c r="C2" s="884"/>
      <c r="D2" s="884"/>
      <c r="E2" s="884"/>
      <c r="F2" s="884"/>
      <c r="G2" s="884"/>
      <c r="H2" s="884"/>
      <c r="I2" s="884"/>
      <c r="J2" s="884"/>
      <c r="K2" s="884"/>
      <c r="L2" s="885"/>
    </row>
    <row r="3" spans="2:12" ht="51.75" customHeight="1" x14ac:dyDescent="0.25">
      <c r="B3" s="886" t="s">
        <v>434</v>
      </c>
      <c r="C3" s="887"/>
      <c r="D3" s="887"/>
      <c r="E3" s="888"/>
      <c r="F3" s="160">
        <v>43950</v>
      </c>
      <c r="G3" s="886" t="s">
        <v>435</v>
      </c>
      <c r="H3" s="887"/>
      <c r="I3" s="888"/>
      <c r="J3" s="889">
        <v>43957</v>
      </c>
      <c r="K3" s="890"/>
      <c r="L3" s="891"/>
    </row>
    <row r="4" spans="2:12" ht="20.25" customHeight="1" x14ac:dyDescent="0.25">
      <c r="B4" s="892" t="s">
        <v>384</v>
      </c>
      <c r="C4" s="893"/>
      <c r="D4" s="893"/>
      <c r="E4" s="893"/>
      <c r="F4" s="893"/>
      <c r="G4" s="893"/>
      <c r="H4" s="894"/>
      <c r="I4" s="168" t="s">
        <v>757</v>
      </c>
      <c r="J4" s="168" t="s">
        <v>2</v>
      </c>
      <c r="K4" s="898" t="s">
        <v>0</v>
      </c>
      <c r="L4" s="899"/>
    </row>
    <row r="5" spans="2:12" ht="18.75" customHeight="1" x14ac:dyDescent="0.25">
      <c r="B5" s="895"/>
      <c r="C5" s="896"/>
      <c r="D5" s="896"/>
      <c r="E5" s="896"/>
      <c r="F5" s="896"/>
      <c r="G5" s="896"/>
      <c r="H5" s="897"/>
      <c r="I5" s="132" t="s">
        <v>758</v>
      </c>
      <c r="J5" s="168">
        <v>2</v>
      </c>
      <c r="K5" s="898" t="s">
        <v>436</v>
      </c>
      <c r="L5" s="899"/>
    </row>
    <row r="6" spans="2:12" ht="24" customHeight="1" x14ac:dyDescent="0.25">
      <c r="B6" s="900" t="s">
        <v>658</v>
      </c>
      <c r="C6" s="901"/>
      <c r="D6" s="901"/>
      <c r="E6" s="901"/>
      <c r="F6" s="901"/>
      <c r="G6" s="902"/>
      <c r="H6" s="900" t="s">
        <v>659</v>
      </c>
      <c r="I6" s="901"/>
      <c r="J6" s="901"/>
      <c r="K6" s="901"/>
      <c r="L6" s="902"/>
    </row>
    <row r="7" spans="2:12" x14ac:dyDescent="0.25">
      <c r="B7" s="900"/>
      <c r="C7" s="901"/>
      <c r="D7" s="901"/>
      <c r="E7" s="901"/>
      <c r="F7" s="901"/>
      <c r="G7" s="902"/>
      <c r="H7" s="900"/>
      <c r="I7" s="901"/>
      <c r="J7" s="901"/>
      <c r="K7" s="901"/>
      <c r="L7" s="902"/>
    </row>
    <row r="8" spans="2:12" x14ac:dyDescent="0.25">
      <c r="B8" s="900"/>
      <c r="C8" s="901"/>
      <c r="D8" s="901"/>
      <c r="E8" s="901"/>
      <c r="F8" s="901"/>
      <c r="G8" s="902"/>
      <c r="H8" s="900"/>
      <c r="I8" s="901"/>
      <c r="J8" s="901"/>
      <c r="K8" s="901"/>
      <c r="L8" s="902"/>
    </row>
    <row r="9" spans="2:12" ht="15" customHeight="1" x14ac:dyDescent="0.25">
      <c r="B9" s="900"/>
      <c r="C9" s="901"/>
      <c r="D9" s="901"/>
      <c r="E9" s="901"/>
      <c r="F9" s="901"/>
      <c r="G9" s="902"/>
      <c r="H9" s="900"/>
      <c r="I9" s="901"/>
      <c r="J9" s="901"/>
      <c r="K9" s="901"/>
      <c r="L9" s="902"/>
    </row>
    <row r="10" spans="2:12" ht="15" customHeight="1" x14ac:dyDescent="0.25">
      <c r="B10" s="900"/>
      <c r="C10" s="901"/>
      <c r="D10" s="901"/>
      <c r="E10" s="901"/>
      <c r="F10" s="901"/>
      <c r="G10" s="902"/>
      <c r="H10" s="900"/>
      <c r="I10" s="901"/>
      <c r="J10" s="901"/>
      <c r="K10" s="901"/>
      <c r="L10" s="902"/>
    </row>
    <row r="11" spans="2:12" ht="15" customHeight="1" x14ac:dyDescent="0.25">
      <c r="B11" s="900"/>
      <c r="C11" s="901"/>
      <c r="D11" s="901"/>
      <c r="E11" s="901"/>
      <c r="F11" s="901"/>
      <c r="G11" s="902"/>
      <c r="H11" s="900"/>
      <c r="I11" s="901"/>
      <c r="J11" s="901"/>
      <c r="K11" s="901"/>
      <c r="L11" s="902"/>
    </row>
    <row r="12" spans="2:12" ht="15" customHeight="1" x14ac:dyDescent="0.25">
      <c r="B12" s="900"/>
      <c r="C12" s="901"/>
      <c r="D12" s="901"/>
      <c r="E12" s="901"/>
      <c r="F12" s="901"/>
      <c r="G12" s="902"/>
      <c r="H12" s="900"/>
      <c r="I12" s="901"/>
      <c r="J12" s="901"/>
      <c r="K12" s="901"/>
      <c r="L12" s="902"/>
    </row>
    <row r="13" spans="2:12" ht="15" customHeight="1" x14ac:dyDescent="0.25">
      <c r="B13" s="900"/>
      <c r="C13" s="901"/>
      <c r="D13" s="901"/>
      <c r="E13" s="901"/>
      <c r="F13" s="901"/>
      <c r="G13" s="902"/>
      <c r="H13" s="900"/>
      <c r="I13" s="901"/>
      <c r="J13" s="901"/>
      <c r="K13" s="901"/>
      <c r="L13" s="902"/>
    </row>
    <row r="14" spans="2:12" ht="15" customHeight="1" x14ac:dyDescent="0.25">
      <c r="B14" s="900"/>
      <c r="C14" s="901"/>
      <c r="D14" s="901"/>
      <c r="E14" s="901"/>
      <c r="F14" s="901"/>
      <c r="G14" s="902"/>
      <c r="H14" s="900"/>
      <c r="I14" s="901"/>
      <c r="J14" s="901"/>
      <c r="K14" s="901"/>
      <c r="L14" s="902"/>
    </row>
    <row r="15" spans="2:12" ht="15" customHeight="1" x14ac:dyDescent="0.25">
      <c r="B15" s="900"/>
      <c r="C15" s="901"/>
      <c r="D15" s="901"/>
      <c r="E15" s="901"/>
      <c r="F15" s="901"/>
      <c r="G15" s="902"/>
      <c r="H15" s="900"/>
      <c r="I15" s="901"/>
      <c r="J15" s="901"/>
      <c r="K15" s="901"/>
      <c r="L15" s="902"/>
    </row>
    <row r="16" spans="2:12" ht="15" customHeight="1" x14ac:dyDescent="0.25">
      <c r="B16" s="900"/>
      <c r="C16" s="901"/>
      <c r="D16" s="901"/>
      <c r="E16" s="901"/>
      <c r="F16" s="901"/>
      <c r="G16" s="902"/>
      <c r="H16" s="900"/>
      <c r="I16" s="901"/>
      <c r="J16" s="901"/>
      <c r="K16" s="901"/>
      <c r="L16" s="902"/>
    </row>
    <row r="17" spans="2:12" ht="15" customHeight="1" x14ac:dyDescent="0.25">
      <c r="B17" s="900"/>
      <c r="C17" s="901"/>
      <c r="D17" s="901"/>
      <c r="E17" s="901"/>
      <c r="F17" s="901"/>
      <c r="G17" s="902"/>
      <c r="H17" s="900"/>
      <c r="I17" s="901"/>
      <c r="J17" s="901"/>
      <c r="K17" s="901"/>
      <c r="L17" s="902"/>
    </row>
    <row r="18" spans="2:12" ht="15" customHeight="1" x14ac:dyDescent="0.25">
      <c r="B18" s="900"/>
      <c r="C18" s="901"/>
      <c r="D18" s="901"/>
      <c r="E18" s="901"/>
      <c r="F18" s="901"/>
      <c r="G18" s="902"/>
      <c r="H18" s="900"/>
      <c r="I18" s="901"/>
      <c r="J18" s="901"/>
      <c r="K18" s="901"/>
      <c r="L18" s="902"/>
    </row>
    <row r="19" spans="2:12" ht="15" customHeight="1" thickBot="1" x14ac:dyDescent="0.3">
      <c r="B19" s="900"/>
      <c r="C19" s="901"/>
      <c r="D19" s="901"/>
      <c r="E19" s="901"/>
      <c r="F19" s="901"/>
      <c r="G19" s="902"/>
      <c r="H19" s="900"/>
      <c r="I19" s="901"/>
      <c r="J19" s="901"/>
      <c r="K19" s="901"/>
      <c r="L19" s="902"/>
    </row>
    <row r="20" spans="2:12" ht="15" customHeight="1" x14ac:dyDescent="0.25">
      <c r="B20" s="903" t="s">
        <v>1078</v>
      </c>
      <c r="C20" s="904"/>
      <c r="D20" s="904"/>
      <c r="E20" s="904"/>
      <c r="F20" s="904"/>
      <c r="G20" s="905"/>
      <c r="H20" s="909" t="s">
        <v>1079</v>
      </c>
      <c r="I20" s="910"/>
      <c r="J20" s="910"/>
      <c r="K20" s="910"/>
      <c r="L20" s="911"/>
    </row>
    <row r="21" spans="2:12" ht="15" customHeight="1" thickBot="1" x14ac:dyDescent="0.3">
      <c r="B21" s="906"/>
      <c r="C21" s="907"/>
      <c r="D21" s="907"/>
      <c r="E21" s="907"/>
      <c r="F21" s="907"/>
      <c r="G21" s="908"/>
      <c r="H21" s="912"/>
      <c r="I21" s="913"/>
      <c r="J21" s="913"/>
      <c r="K21" s="913"/>
      <c r="L21" s="914"/>
    </row>
    <row r="22" spans="2:12" ht="15" customHeight="1" x14ac:dyDescent="0.25">
      <c r="B22" s="915" t="s">
        <v>807</v>
      </c>
      <c r="C22" s="916"/>
      <c r="D22" s="916"/>
      <c r="E22" s="916"/>
      <c r="F22" s="916"/>
      <c r="G22" s="917"/>
      <c r="H22" s="915" t="s">
        <v>808</v>
      </c>
      <c r="I22" s="916"/>
      <c r="J22" s="916"/>
      <c r="K22" s="916"/>
      <c r="L22" s="917"/>
    </row>
    <row r="23" spans="2:12" ht="15" customHeight="1" x14ac:dyDescent="0.25">
      <c r="B23" s="900"/>
      <c r="C23" s="901"/>
      <c r="D23" s="901"/>
      <c r="E23" s="901"/>
      <c r="F23" s="901"/>
      <c r="G23" s="902"/>
      <c r="H23" s="900"/>
      <c r="I23" s="901"/>
      <c r="J23" s="901"/>
      <c r="K23" s="901"/>
      <c r="L23" s="902"/>
    </row>
    <row r="24" spans="2:12" x14ac:dyDescent="0.25">
      <c r="B24" s="900"/>
      <c r="C24" s="901"/>
      <c r="D24" s="901"/>
      <c r="E24" s="901"/>
      <c r="F24" s="901"/>
      <c r="G24" s="902"/>
      <c r="H24" s="900"/>
      <c r="I24" s="901"/>
      <c r="J24" s="901"/>
      <c r="K24" s="901"/>
      <c r="L24" s="902"/>
    </row>
    <row r="25" spans="2:12" ht="15" customHeight="1" x14ac:dyDescent="0.25">
      <c r="B25" s="900"/>
      <c r="C25" s="901"/>
      <c r="D25" s="901"/>
      <c r="E25" s="901"/>
      <c r="F25" s="901"/>
      <c r="G25" s="902"/>
      <c r="H25" s="900"/>
      <c r="I25" s="901"/>
      <c r="J25" s="901"/>
      <c r="K25" s="901"/>
      <c r="L25" s="902"/>
    </row>
    <row r="26" spans="2:12" ht="15" customHeight="1" x14ac:dyDescent="0.25">
      <c r="B26" s="900"/>
      <c r="C26" s="901"/>
      <c r="D26" s="901"/>
      <c r="E26" s="901"/>
      <c r="F26" s="901"/>
      <c r="G26" s="902"/>
      <c r="H26" s="900"/>
      <c r="I26" s="901"/>
      <c r="J26" s="901"/>
      <c r="K26" s="901"/>
      <c r="L26" s="902"/>
    </row>
    <row r="27" spans="2:12" ht="15" customHeight="1" x14ac:dyDescent="0.25">
      <c r="B27" s="900"/>
      <c r="C27" s="901"/>
      <c r="D27" s="901"/>
      <c r="E27" s="901"/>
      <c r="F27" s="901"/>
      <c r="G27" s="902"/>
      <c r="H27" s="900"/>
      <c r="I27" s="901"/>
      <c r="J27" s="901"/>
      <c r="K27" s="901"/>
      <c r="L27" s="902"/>
    </row>
    <row r="28" spans="2:12" ht="15" customHeight="1" x14ac:dyDescent="0.25">
      <c r="B28" s="900"/>
      <c r="C28" s="901"/>
      <c r="D28" s="901"/>
      <c r="E28" s="901"/>
      <c r="F28" s="901"/>
      <c r="G28" s="902"/>
      <c r="H28" s="900"/>
      <c r="I28" s="901"/>
      <c r="J28" s="901"/>
      <c r="K28" s="901"/>
      <c r="L28" s="902"/>
    </row>
    <row r="29" spans="2:12" ht="15" customHeight="1" x14ac:dyDescent="0.25">
      <c r="B29" s="900"/>
      <c r="C29" s="901"/>
      <c r="D29" s="901"/>
      <c r="E29" s="901"/>
      <c r="F29" s="901"/>
      <c r="G29" s="902"/>
      <c r="H29" s="900"/>
      <c r="I29" s="901"/>
      <c r="J29" s="901"/>
      <c r="K29" s="901"/>
      <c r="L29" s="902"/>
    </row>
    <row r="30" spans="2:12" ht="15" customHeight="1" x14ac:dyDescent="0.25">
      <c r="B30" s="900"/>
      <c r="C30" s="901"/>
      <c r="D30" s="901"/>
      <c r="E30" s="901"/>
      <c r="F30" s="901"/>
      <c r="G30" s="902"/>
      <c r="H30" s="900"/>
      <c r="I30" s="901"/>
      <c r="J30" s="901"/>
      <c r="K30" s="901"/>
      <c r="L30" s="902"/>
    </row>
    <row r="31" spans="2:12" ht="15" customHeight="1" x14ac:dyDescent="0.25">
      <c r="B31" s="900"/>
      <c r="C31" s="901"/>
      <c r="D31" s="901"/>
      <c r="E31" s="901"/>
      <c r="F31" s="901"/>
      <c r="G31" s="902"/>
      <c r="H31" s="900"/>
      <c r="I31" s="901"/>
      <c r="J31" s="901"/>
      <c r="K31" s="901"/>
      <c r="L31" s="902"/>
    </row>
    <row r="32" spans="2:12" ht="15" customHeight="1" x14ac:dyDescent="0.25">
      <c r="B32" s="900"/>
      <c r="C32" s="901"/>
      <c r="D32" s="901"/>
      <c r="E32" s="901"/>
      <c r="F32" s="901"/>
      <c r="G32" s="902"/>
      <c r="H32" s="900"/>
      <c r="I32" s="901"/>
      <c r="J32" s="901"/>
      <c r="K32" s="901"/>
      <c r="L32" s="902"/>
    </row>
    <row r="33" spans="2:12" ht="15" customHeight="1" x14ac:dyDescent="0.25">
      <c r="B33" s="900"/>
      <c r="C33" s="901"/>
      <c r="D33" s="901"/>
      <c r="E33" s="901"/>
      <c r="F33" s="901"/>
      <c r="G33" s="902"/>
      <c r="H33" s="900"/>
      <c r="I33" s="901"/>
      <c r="J33" s="901"/>
      <c r="K33" s="901"/>
      <c r="L33" s="902"/>
    </row>
    <row r="34" spans="2:12" ht="15" customHeight="1" x14ac:dyDescent="0.25">
      <c r="B34" s="900"/>
      <c r="C34" s="901"/>
      <c r="D34" s="901"/>
      <c r="E34" s="901"/>
      <c r="F34" s="901"/>
      <c r="G34" s="902"/>
      <c r="H34" s="900"/>
      <c r="I34" s="901"/>
      <c r="J34" s="901"/>
      <c r="K34" s="901"/>
      <c r="L34" s="902"/>
    </row>
    <row r="35" spans="2:12" ht="41.25" customHeight="1" thickBot="1" x14ac:dyDescent="0.3">
      <c r="B35" s="900"/>
      <c r="C35" s="901"/>
      <c r="D35" s="901"/>
      <c r="E35" s="901"/>
      <c r="F35" s="901"/>
      <c r="G35" s="902"/>
      <c r="H35" s="900"/>
      <c r="I35" s="901"/>
      <c r="J35" s="901"/>
      <c r="K35" s="901"/>
      <c r="L35" s="902"/>
    </row>
    <row r="36" spans="2:12" ht="33.75" customHeight="1" x14ac:dyDescent="0.25">
      <c r="B36" s="903" t="s">
        <v>1080</v>
      </c>
      <c r="C36" s="904"/>
      <c r="D36" s="904"/>
      <c r="E36" s="904"/>
      <c r="F36" s="904"/>
      <c r="G36" s="905"/>
      <c r="H36" s="909" t="s">
        <v>1081</v>
      </c>
      <c r="I36" s="910"/>
      <c r="J36" s="910"/>
      <c r="K36" s="910"/>
      <c r="L36" s="911"/>
    </row>
    <row r="37" spans="2:12" ht="15" customHeight="1" thickBot="1" x14ac:dyDescent="0.3">
      <c r="B37" s="906"/>
      <c r="C37" s="907"/>
      <c r="D37" s="907"/>
      <c r="E37" s="907"/>
      <c r="F37" s="907"/>
      <c r="G37" s="908"/>
      <c r="H37" s="912"/>
      <c r="I37" s="913"/>
      <c r="J37" s="913"/>
      <c r="K37" s="913"/>
      <c r="L37" s="914"/>
    </row>
    <row r="38" spans="2:12" ht="15" customHeight="1" x14ac:dyDescent="0.25">
      <c r="B38" s="915" t="s">
        <v>809</v>
      </c>
      <c r="C38" s="916"/>
      <c r="D38" s="916"/>
      <c r="E38" s="916"/>
      <c r="F38" s="916"/>
      <c r="G38" s="917"/>
      <c r="H38" s="915" t="s">
        <v>810</v>
      </c>
      <c r="I38" s="916"/>
      <c r="J38" s="916"/>
      <c r="K38" s="916"/>
      <c r="L38" s="917"/>
    </row>
    <row r="39" spans="2:12" x14ac:dyDescent="0.25">
      <c r="B39" s="900"/>
      <c r="C39" s="901"/>
      <c r="D39" s="901"/>
      <c r="E39" s="901"/>
      <c r="F39" s="901"/>
      <c r="G39" s="902"/>
      <c r="H39" s="900"/>
      <c r="I39" s="901"/>
      <c r="J39" s="901"/>
      <c r="K39" s="901"/>
      <c r="L39" s="902"/>
    </row>
    <row r="40" spans="2:12" ht="36" customHeight="1" x14ac:dyDescent="0.25">
      <c r="B40" s="900"/>
      <c r="C40" s="901"/>
      <c r="D40" s="901"/>
      <c r="E40" s="901"/>
      <c r="F40" s="901"/>
      <c r="G40" s="902"/>
      <c r="H40" s="900"/>
      <c r="I40" s="901"/>
      <c r="J40" s="901"/>
      <c r="K40" s="901"/>
      <c r="L40" s="902"/>
    </row>
    <row r="41" spans="2:12" ht="15" customHeight="1" x14ac:dyDescent="0.25">
      <c r="B41" s="900"/>
      <c r="C41" s="901"/>
      <c r="D41" s="901"/>
      <c r="E41" s="901"/>
      <c r="F41" s="901"/>
      <c r="G41" s="902"/>
      <c r="H41" s="900"/>
      <c r="I41" s="901"/>
      <c r="J41" s="901"/>
      <c r="K41" s="901"/>
      <c r="L41" s="902"/>
    </row>
    <row r="42" spans="2:12" ht="15" customHeight="1" x14ac:dyDescent="0.25">
      <c r="B42" s="900"/>
      <c r="C42" s="901"/>
      <c r="D42" s="901"/>
      <c r="E42" s="901"/>
      <c r="F42" s="901"/>
      <c r="G42" s="902"/>
      <c r="H42" s="900"/>
      <c r="I42" s="901"/>
      <c r="J42" s="901"/>
      <c r="K42" s="901"/>
      <c r="L42" s="902"/>
    </row>
    <row r="43" spans="2:12" ht="15" customHeight="1" x14ac:dyDescent="0.25">
      <c r="B43" s="900"/>
      <c r="C43" s="901"/>
      <c r="D43" s="901"/>
      <c r="E43" s="901"/>
      <c r="F43" s="901"/>
      <c r="G43" s="902"/>
      <c r="H43" s="900"/>
      <c r="I43" s="901"/>
      <c r="J43" s="901"/>
      <c r="K43" s="901"/>
      <c r="L43" s="902"/>
    </row>
    <row r="44" spans="2:12" ht="15" customHeight="1" x14ac:dyDescent="0.25">
      <c r="B44" s="900"/>
      <c r="C44" s="901"/>
      <c r="D44" s="901"/>
      <c r="E44" s="901"/>
      <c r="F44" s="901"/>
      <c r="G44" s="902"/>
      <c r="H44" s="900"/>
      <c r="I44" s="901"/>
      <c r="J44" s="901"/>
      <c r="K44" s="901"/>
      <c r="L44" s="902"/>
    </row>
    <row r="45" spans="2:12" ht="15" customHeight="1" x14ac:dyDescent="0.25">
      <c r="B45" s="900"/>
      <c r="C45" s="901"/>
      <c r="D45" s="901"/>
      <c r="E45" s="901"/>
      <c r="F45" s="901"/>
      <c r="G45" s="902"/>
      <c r="H45" s="900"/>
      <c r="I45" s="901"/>
      <c r="J45" s="901"/>
      <c r="K45" s="901"/>
      <c r="L45" s="902"/>
    </row>
    <row r="46" spans="2:12" ht="15" customHeight="1" x14ac:dyDescent="0.25">
      <c r="B46" s="900"/>
      <c r="C46" s="901"/>
      <c r="D46" s="901"/>
      <c r="E46" s="901"/>
      <c r="F46" s="901"/>
      <c r="G46" s="902"/>
      <c r="H46" s="900"/>
      <c r="I46" s="901"/>
      <c r="J46" s="901"/>
      <c r="K46" s="901"/>
      <c r="L46" s="902"/>
    </row>
    <row r="47" spans="2:12" ht="15" customHeight="1" x14ac:dyDescent="0.25">
      <c r="B47" s="900"/>
      <c r="C47" s="901"/>
      <c r="D47" s="901"/>
      <c r="E47" s="901"/>
      <c r="F47" s="901"/>
      <c r="G47" s="902"/>
      <c r="H47" s="900"/>
      <c r="I47" s="901"/>
      <c r="J47" s="901"/>
      <c r="K47" s="901"/>
      <c r="L47" s="902"/>
    </row>
    <row r="48" spans="2:12" ht="15" customHeight="1" x14ac:dyDescent="0.25">
      <c r="B48" s="900"/>
      <c r="C48" s="901"/>
      <c r="D48" s="901"/>
      <c r="E48" s="901"/>
      <c r="F48" s="901"/>
      <c r="G48" s="902"/>
      <c r="H48" s="900"/>
      <c r="I48" s="901"/>
      <c r="J48" s="901"/>
      <c r="K48" s="901"/>
      <c r="L48" s="902"/>
    </row>
    <row r="49" spans="2:12" ht="15" customHeight="1" x14ac:dyDescent="0.25">
      <c r="B49" s="900"/>
      <c r="C49" s="901"/>
      <c r="D49" s="901"/>
      <c r="E49" s="901"/>
      <c r="F49" s="901"/>
      <c r="G49" s="902"/>
      <c r="H49" s="900"/>
      <c r="I49" s="901"/>
      <c r="J49" s="901"/>
      <c r="K49" s="901"/>
      <c r="L49" s="902"/>
    </row>
    <row r="50" spans="2:12" ht="15" customHeight="1" x14ac:dyDescent="0.25">
      <c r="B50" s="900"/>
      <c r="C50" s="901"/>
      <c r="D50" s="901"/>
      <c r="E50" s="901"/>
      <c r="F50" s="901"/>
      <c r="G50" s="902"/>
      <c r="H50" s="900"/>
      <c r="I50" s="901"/>
      <c r="J50" s="901"/>
      <c r="K50" s="901"/>
      <c r="L50" s="902"/>
    </row>
    <row r="51" spans="2:12" ht="15" customHeight="1" thickBot="1" x14ac:dyDescent="0.3">
      <c r="B51" s="900"/>
      <c r="C51" s="901"/>
      <c r="D51" s="901"/>
      <c r="E51" s="901"/>
      <c r="F51" s="901"/>
      <c r="G51" s="902"/>
      <c r="H51" s="900"/>
      <c r="I51" s="901"/>
      <c r="J51" s="901"/>
      <c r="K51" s="901"/>
      <c r="L51" s="902"/>
    </row>
    <row r="52" spans="2:12" ht="15" customHeight="1" x14ac:dyDescent="0.25">
      <c r="B52" s="903" t="s">
        <v>1082</v>
      </c>
      <c r="C52" s="904"/>
      <c r="D52" s="904"/>
      <c r="E52" s="904"/>
      <c r="F52" s="904"/>
      <c r="G52" s="905"/>
      <c r="H52" s="909" t="s">
        <v>1083</v>
      </c>
      <c r="I52" s="910"/>
      <c r="J52" s="910"/>
      <c r="K52" s="910"/>
      <c r="L52" s="911"/>
    </row>
    <row r="53" spans="2:12" ht="15" customHeight="1" thickBot="1" x14ac:dyDescent="0.3">
      <c r="B53" s="906"/>
      <c r="C53" s="907"/>
      <c r="D53" s="907"/>
      <c r="E53" s="907"/>
      <c r="F53" s="907"/>
      <c r="G53" s="908"/>
      <c r="H53" s="912"/>
      <c r="I53" s="913"/>
      <c r="J53" s="913"/>
      <c r="K53" s="913"/>
      <c r="L53" s="914"/>
    </row>
    <row r="54" spans="2:12" ht="15" customHeight="1" x14ac:dyDescent="0.25">
      <c r="B54" s="915" t="s">
        <v>809</v>
      </c>
      <c r="C54" s="916"/>
      <c r="D54" s="916"/>
      <c r="E54" s="916"/>
      <c r="F54" s="916"/>
      <c r="G54" s="917"/>
      <c r="H54" s="915" t="s">
        <v>810</v>
      </c>
      <c r="I54" s="916"/>
      <c r="J54" s="916"/>
      <c r="K54" s="916"/>
      <c r="L54" s="917"/>
    </row>
    <row r="55" spans="2:12" ht="15" customHeight="1" x14ac:dyDescent="0.25">
      <c r="B55" s="900"/>
      <c r="C55" s="901"/>
      <c r="D55" s="901"/>
      <c r="E55" s="901"/>
      <c r="F55" s="901"/>
      <c r="G55" s="902"/>
      <c r="H55" s="900"/>
      <c r="I55" s="901"/>
      <c r="J55" s="901"/>
      <c r="K55" s="901"/>
      <c r="L55" s="902"/>
    </row>
    <row r="56" spans="2:12" x14ac:dyDescent="0.25">
      <c r="B56" s="900"/>
      <c r="C56" s="901"/>
      <c r="D56" s="901"/>
      <c r="E56" s="901"/>
      <c r="F56" s="901"/>
      <c r="G56" s="902"/>
      <c r="H56" s="900"/>
      <c r="I56" s="901"/>
      <c r="J56" s="901"/>
      <c r="K56" s="901"/>
      <c r="L56" s="902"/>
    </row>
    <row r="57" spans="2:12" x14ac:dyDescent="0.25">
      <c r="B57" s="900"/>
      <c r="C57" s="901"/>
      <c r="D57" s="901"/>
      <c r="E57" s="901"/>
      <c r="F57" s="901"/>
      <c r="G57" s="902"/>
      <c r="H57" s="900"/>
      <c r="I57" s="901"/>
      <c r="J57" s="901"/>
      <c r="K57" s="901"/>
      <c r="L57" s="902"/>
    </row>
    <row r="58" spans="2:12" x14ac:dyDescent="0.25">
      <c r="B58" s="900"/>
      <c r="C58" s="901"/>
      <c r="D58" s="901"/>
      <c r="E58" s="901"/>
      <c r="F58" s="901"/>
      <c r="G58" s="902"/>
      <c r="H58" s="900"/>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ht="45.75" customHeight="1" thickBot="1" x14ac:dyDescent="0.3">
      <c r="B67" s="900"/>
      <c r="C67" s="901"/>
      <c r="D67" s="901"/>
      <c r="E67" s="901"/>
      <c r="F67" s="901"/>
      <c r="G67" s="902"/>
      <c r="H67" s="900"/>
      <c r="I67" s="901"/>
      <c r="J67" s="901"/>
      <c r="K67" s="901"/>
      <c r="L67" s="902"/>
    </row>
    <row r="68" spans="2:12" x14ac:dyDescent="0.25">
      <c r="B68" s="903" t="s">
        <v>1084</v>
      </c>
      <c r="C68" s="904"/>
      <c r="D68" s="904"/>
      <c r="E68" s="904"/>
      <c r="F68" s="904"/>
      <c r="G68" s="905"/>
      <c r="H68" s="909" t="s">
        <v>1085</v>
      </c>
      <c r="I68" s="910"/>
      <c r="J68" s="910"/>
      <c r="K68" s="910"/>
      <c r="L68" s="911"/>
    </row>
    <row r="69" spans="2:12" ht="15.75" thickBot="1" x14ac:dyDescent="0.3">
      <c r="B69" s="906"/>
      <c r="C69" s="907"/>
      <c r="D69" s="907"/>
      <c r="E69" s="907"/>
      <c r="F69" s="907"/>
      <c r="G69" s="908"/>
      <c r="H69" s="912"/>
      <c r="I69" s="913"/>
      <c r="J69" s="913"/>
      <c r="K69" s="913"/>
      <c r="L69" s="914"/>
    </row>
  </sheetData>
  <mergeCells count="23">
    <mergeCell ref="B54:G67"/>
    <mergeCell ref="H54:L67"/>
    <mergeCell ref="B68:G69"/>
    <mergeCell ref="H68:L69"/>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69"/>
  <sheetViews>
    <sheetView zoomScaleNormal="100" zoomScaleSheetLayoutView="70" zoomScalePageLayoutView="110" workbookViewId="0">
      <selection activeCell="B68" sqref="B68:G69"/>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880" t="s">
        <v>386</v>
      </c>
      <c r="C1" s="881"/>
      <c r="D1" s="881"/>
      <c r="E1" s="881"/>
      <c r="F1" s="881"/>
      <c r="G1" s="881"/>
      <c r="H1" s="881"/>
      <c r="I1" s="881"/>
      <c r="J1" s="881"/>
      <c r="K1" s="881"/>
      <c r="L1" s="882"/>
    </row>
    <row r="2" spans="2:12" ht="11.25" customHeight="1" x14ac:dyDescent="0.25">
      <c r="B2" s="883"/>
      <c r="C2" s="884"/>
      <c r="D2" s="884"/>
      <c r="E2" s="884"/>
      <c r="F2" s="884"/>
      <c r="G2" s="884"/>
      <c r="H2" s="884"/>
      <c r="I2" s="884"/>
      <c r="J2" s="884"/>
      <c r="K2" s="884"/>
      <c r="L2" s="885"/>
    </row>
    <row r="3" spans="2:12" ht="24.95" customHeight="1" x14ac:dyDescent="0.25">
      <c r="B3" s="886" t="s">
        <v>434</v>
      </c>
      <c r="C3" s="887"/>
      <c r="D3" s="887"/>
      <c r="E3" s="888"/>
      <c r="F3" s="160">
        <v>43936</v>
      </c>
      <c r="G3" s="886" t="s">
        <v>435</v>
      </c>
      <c r="H3" s="887"/>
      <c r="I3" s="888"/>
      <c r="J3" s="937">
        <v>43942</v>
      </c>
      <c r="K3" s="887"/>
      <c r="L3" s="888"/>
    </row>
    <row r="4" spans="2:12" ht="24.95" customHeight="1" x14ac:dyDescent="0.25">
      <c r="B4" s="892" t="s">
        <v>384</v>
      </c>
      <c r="C4" s="893"/>
      <c r="D4" s="893"/>
      <c r="E4" s="893"/>
      <c r="F4" s="893"/>
      <c r="G4" s="893"/>
      <c r="H4" s="894"/>
      <c r="I4" s="165" t="s">
        <v>757</v>
      </c>
      <c r="J4" s="165" t="s">
        <v>2</v>
      </c>
      <c r="K4" s="898" t="s">
        <v>0</v>
      </c>
      <c r="L4" s="899"/>
    </row>
    <row r="5" spans="2:12" ht="24.95" customHeight="1" x14ac:dyDescent="0.25">
      <c r="B5" s="895"/>
      <c r="C5" s="896"/>
      <c r="D5" s="896"/>
      <c r="E5" s="896"/>
      <c r="F5" s="896"/>
      <c r="G5" s="896"/>
      <c r="H5" s="897"/>
      <c r="I5" s="132" t="s">
        <v>758</v>
      </c>
      <c r="J5" s="165">
        <v>2</v>
      </c>
      <c r="K5" s="898" t="s">
        <v>436</v>
      </c>
      <c r="L5" s="899"/>
    </row>
    <row r="6" spans="2:12" ht="15.75" customHeight="1" x14ac:dyDescent="0.25">
      <c r="B6" s="900" t="s">
        <v>658</v>
      </c>
      <c r="C6" s="901"/>
      <c r="D6" s="901"/>
      <c r="E6" s="901"/>
      <c r="F6" s="901"/>
      <c r="G6" s="902"/>
      <c r="H6" s="900" t="s">
        <v>659</v>
      </c>
      <c r="I6" s="901"/>
      <c r="J6" s="901"/>
      <c r="K6" s="901"/>
      <c r="L6" s="902"/>
    </row>
    <row r="7" spans="2:12" x14ac:dyDescent="0.25">
      <c r="B7" s="900"/>
      <c r="C7" s="901"/>
      <c r="D7" s="901"/>
      <c r="E7" s="901"/>
      <c r="F7" s="901"/>
      <c r="G7" s="902"/>
      <c r="H7" s="900"/>
      <c r="I7" s="901"/>
      <c r="J7" s="901"/>
      <c r="K7" s="901"/>
      <c r="L7" s="902"/>
    </row>
    <row r="8" spans="2:12" x14ac:dyDescent="0.25">
      <c r="B8" s="900"/>
      <c r="C8" s="901"/>
      <c r="D8" s="901"/>
      <c r="E8" s="901"/>
      <c r="F8" s="901"/>
      <c r="G8" s="902"/>
      <c r="H8" s="900"/>
      <c r="I8" s="901"/>
      <c r="J8" s="901"/>
      <c r="K8" s="901"/>
      <c r="L8" s="902"/>
    </row>
    <row r="9" spans="2:12" x14ac:dyDescent="0.25">
      <c r="B9" s="900"/>
      <c r="C9" s="901"/>
      <c r="D9" s="901"/>
      <c r="E9" s="901"/>
      <c r="F9" s="901"/>
      <c r="G9" s="902"/>
      <c r="H9" s="900"/>
      <c r="I9" s="901"/>
      <c r="J9" s="901"/>
      <c r="K9" s="901"/>
      <c r="L9" s="902"/>
    </row>
    <row r="10" spans="2:12" x14ac:dyDescent="0.25">
      <c r="B10" s="900"/>
      <c r="C10" s="901"/>
      <c r="D10" s="901"/>
      <c r="E10" s="901"/>
      <c r="F10" s="901"/>
      <c r="G10" s="902"/>
      <c r="H10" s="900"/>
      <c r="I10" s="901"/>
      <c r="J10" s="901"/>
      <c r="K10" s="901"/>
      <c r="L10" s="902"/>
    </row>
    <row r="11" spans="2:12" x14ac:dyDescent="0.25">
      <c r="B11" s="900"/>
      <c r="C11" s="901"/>
      <c r="D11" s="901"/>
      <c r="E11" s="901"/>
      <c r="F11" s="901"/>
      <c r="G11" s="902"/>
      <c r="H11" s="900"/>
      <c r="I11" s="901"/>
      <c r="J11" s="901"/>
      <c r="K11" s="901"/>
      <c r="L11" s="902"/>
    </row>
    <row r="12" spans="2:12" x14ac:dyDescent="0.25">
      <c r="B12" s="900"/>
      <c r="C12" s="901"/>
      <c r="D12" s="901"/>
      <c r="E12" s="901"/>
      <c r="F12" s="901"/>
      <c r="G12" s="902"/>
      <c r="H12" s="900"/>
      <c r="I12" s="901"/>
      <c r="J12" s="901"/>
      <c r="K12" s="901"/>
      <c r="L12" s="902"/>
    </row>
    <row r="13" spans="2:12" x14ac:dyDescent="0.25">
      <c r="B13" s="900"/>
      <c r="C13" s="901"/>
      <c r="D13" s="901"/>
      <c r="E13" s="901"/>
      <c r="F13" s="901"/>
      <c r="G13" s="902"/>
      <c r="H13" s="900"/>
      <c r="I13" s="901"/>
      <c r="J13" s="901"/>
      <c r="K13" s="901"/>
      <c r="L13" s="902"/>
    </row>
    <row r="14" spans="2:12" x14ac:dyDescent="0.25">
      <c r="B14" s="900"/>
      <c r="C14" s="901"/>
      <c r="D14" s="901"/>
      <c r="E14" s="901"/>
      <c r="F14" s="901"/>
      <c r="G14" s="902"/>
      <c r="H14" s="900"/>
      <c r="I14" s="901"/>
      <c r="J14" s="901"/>
      <c r="K14" s="901"/>
      <c r="L14" s="902"/>
    </row>
    <row r="15" spans="2:12" x14ac:dyDescent="0.25">
      <c r="B15" s="900"/>
      <c r="C15" s="901"/>
      <c r="D15" s="901"/>
      <c r="E15" s="901"/>
      <c r="F15" s="901"/>
      <c r="G15" s="902"/>
      <c r="H15" s="900"/>
      <c r="I15" s="901"/>
      <c r="J15" s="901"/>
      <c r="K15" s="901"/>
      <c r="L15" s="902"/>
    </row>
    <row r="16" spans="2:12" x14ac:dyDescent="0.25">
      <c r="B16" s="900"/>
      <c r="C16" s="901"/>
      <c r="D16" s="901"/>
      <c r="E16" s="901"/>
      <c r="F16" s="901"/>
      <c r="G16" s="902"/>
      <c r="H16" s="900"/>
      <c r="I16" s="901"/>
      <c r="J16" s="901"/>
      <c r="K16" s="901"/>
      <c r="L16" s="902"/>
    </row>
    <row r="17" spans="2:13" x14ac:dyDescent="0.25">
      <c r="B17" s="900"/>
      <c r="C17" s="901"/>
      <c r="D17" s="901"/>
      <c r="E17" s="901"/>
      <c r="F17" s="901"/>
      <c r="G17" s="902"/>
      <c r="H17" s="900"/>
      <c r="I17" s="901"/>
      <c r="J17" s="901"/>
      <c r="K17" s="901"/>
      <c r="L17" s="902"/>
    </row>
    <row r="18" spans="2:13" x14ac:dyDescent="0.25">
      <c r="B18" s="900"/>
      <c r="C18" s="901"/>
      <c r="D18" s="901"/>
      <c r="E18" s="901"/>
      <c r="F18" s="901"/>
      <c r="G18" s="902"/>
      <c r="H18" s="900"/>
      <c r="I18" s="901"/>
      <c r="J18" s="901"/>
      <c r="K18" s="901"/>
      <c r="L18" s="902"/>
    </row>
    <row r="19" spans="2:13" ht="15.75" thickBot="1" x14ac:dyDescent="0.3">
      <c r="B19" s="900"/>
      <c r="C19" s="901"/>
      <c r="D19" s="901"/>
      <c r="E19" s="901"/>
      <c r="F19" s="901"/>
      <c r="G19" s="902"/>
      <c r="H19" s="900"/>
      <c r="I19" s="901"/>
      <c r="J19" s="901"/>
      <c r="K19" s="901"/>
      <c r="L19" s="902"/>
    </row>
    <row r="20" spans="2:13" ht="35.450000000000003" customHeight="1" x14ac:dyDescent="0.25">
      <c r="B20" s="919" t="s">
        <v>905</v>
      </c>
      <c r="C20" s="920"/>
      <c r="D20" s="920"/>
      <c r="E20" s="920"/>
      <c r="F20" s="920"/>
      <c r="G20" s="921"/>
      <c r="H20" s="918" t="s">
        <v>905</v>
      </c>
      <c r="I20" s="918"/>
      <c r="J20" s="918"/>
      <c r="K20" s="918"/>
      <c r="L20" s="918"/>
      <c r="M20" s="918"/>
    </row>
    <row r="21" spans="2:13" ht="18" customHeight="1" thickBot="1" x14ac:dyDescent="0.3">
      <c r="B21" s="922"/>
      <c r="C21" s="923"/>
      <c r="D21" s="923"/>
      <c r="E21" s="923"/>
      <c r="F21" s="923"/>
      <c r="G21" s="924"/>
      <c r="H21" s="918"/>
      <c r="I21" s="918"/>
      <c r="J21" s="918"/>
      <c r="K21" s="918"/>
      <c r="L21" s="918"/>
      <c r="M21" s="918"/>
    </row>
    <row r="22" spans="2:13" ht="15.75" customHeight="1" x14ac:dyDescent="0.25">
      <c r="B22" s="915" t="s">
        <v>807</v>
      </c>
      <c r="C22" s="916"/>
      <c r="D22" s="916"/>
      <c r="E22" s="916"/>
      <c r="F22" s="916"/>
      <c r="G22" s="917"/>
      <c r="H22" s="915" t="s">
        <v>808</v>
      </c>
      <c r="I22" s="916"/>
      <c r="J22" s="916"/>
      <c r="K22" s="916"/>
      <c r="L22" s="917"/>
    </row>
    <row r="23" spans="2:13" x14ac:dyDescent="0.25">
      <c r="B23" s="900"/>
      <c r="C23" s="901"/>
      <c r="D23" s="901"/>
      <c r="E23" s="901"/>
      <c r="F23" s="901"/>
      <c r="G23" s="902"/>
      <c r="H23" s="900"/>
      <c r="I23" s="901"/>
      <c r="J23" s="901"/>
      <c r="K23" s="901"/>
      <c r="L23" s="902"/>
    </row>
    <row r="24" spans="2:13" x14ac:dyDescent="0.25">
      <c r="B24" s="900"/>
      <c r="C24" s="901"/>
      <c r="D24" s="901"/>
      <c r="E24" s="901"/>
      <c r="F24" s="901"/>
      <c r="G24" s="902"/>
      <c r="H24" s="900"/>
      <c r="I24" s="901"/>
      <c r="J24" s="901"/>
      <c r="K24" s="901"/>
      <c r="L24" s="902"/>
    </row>
    <row r="25" spans="2:13" x14ac:dyDescent="0.25">
      <c r="B25" s="900"/>
      <c r="C25" s="901"/>
      <c r="D25" s="901"/>
      <c r="E25" s="901"/>
      <c r="F25" s="901"/>
      <c r="G25" s="902"/>
      <c r="H25" s="900"/>
      <c r="I25" s="901"/>
      <c r="J25" s="901"/>
      <c r="K25" s="901"/>
      <c r="L25" s="902"/>
    </row>
    <row r="26" spans="2:13" x14ac:dyDescent="0.25">
      <c r="B26" s="900"/>
      <c r="C26" s="901"/>
      <c r="D26" s="901"/>
      <c r="E26" s="901"/>
      <c r="F26" s="901"/>
      <c r="G26" s="902"/>
      <c r="H26" s="900"/>
      <c r="I26" s="901"/>
      <c r="J26" s="901"/>
      <c r="K26" s="901"/>
      <c r="L26" s="902"/>
    </row>
    <row r="27" spans="2:13" x14ac:dyDescent="0.25">
      <c r="B27" s="900"/>
      <c r="C27" s="901"/>
      <c r="D27" s="901"/>
      <c r="E27" s="901"/>
      <c r="F27" s="901"/>
      <c r="G27" s="902"/>
      <c r="H27" s="900"/>
      <c r="I27" s="901"/>
      <c r="J27" s="901"/>
      <c r="K27" s="901"/>
      <c r="L27" s="902"/>
    </row>
    <row r="28" spans="2:13" x14ac:dyDescent="0.25">
      <c r="B28" s="900"/>
      <c r="C28" s="901"/>
      <c r="D28" s="901"/>
      <c r="E28" s="901"/>
      <c r="F28" s="901"/>
      <c r="G28" s="902"/>
      <c r="H28" s="900"/>
      <c r="I28" s="901"/>
      <c r="J28" s="901"/>
      <c r="K28" s="901"/>
      <c r="L28" s="902"/>
    </row>
    <row r="29" spans="2:13" x14ac:dyDescent="0.25">
      <c r="B29" s="900"/>
      <c r="C29" s="901"/>
      <c r="D29" s="901"/>
      <c r="E29" s="901"/>
      <c r="F29" s="901"/>
      <c r="G29" s="902"/>
      <c r="H29" s="900"/>
      <c r="I29" s="901"/>
      <c r="J29" s="901"/>
      <c r="K29" s="901"/>
      <c r="L29" s="902"/>
    </row>
    <row r="30" spans="2:13" x14ac:dyDescent="0.25">
      <c r="B30" s="900"/>
      <c r="C30" s="901"/>
      <c r="D30" s="901"/>
      <c r="E30" s="901"/>
      <c r="F30" s="901"/>
      <c r="G30" s="902"/>
      <c r="H30" s="900"/>
      <c r="I30" s="901"/>
      <c r="J30" s="901"/>
      <c r="K30" s="901"/>
      <c r="L30" s="902"/>
    </row>
    <row r="31" spans="2:13" x14ac:dyDescent="0.25">
      <c r="B31" s="900"/>
      <c r="C31" s="901"/>
      <c r="D31" s="901"/>
      <c r="E31" s="901"/>
      <c r="F31" s="901"/>
      <c r="G31" s="902"/>
      <c r="H31" s="900"/>
      <c r="I31" s="901"/>
      <c r="J31" s="901"/>
      <c r="K31" s="901"/>
      <c r="L31" s="902"/>
    </row>
    <row r="32" spans="2:13" x14ac:dyDescent="0.25">
      <c r="B32" s="900"/>
      <c r="C32" s="901"/>
      <c r="D32" s="901"/>
      <c r="E32" s="901"/>
      <c r="F32" s="901"/>
      <c r="G32" s="902"/>
      <c r="H32" s="900"/>
      <c r="I32" s="901"/>
      <c r="J32" s="901"/>
      <c r="K32" s="901"/>
      <c r="L32" s="902"/>
    </row>
    <row r="33" spans="2:13" x14ac:dyDescent="0.25">
      <c r="B33" s="900"/>
      <c r="C33" s="901"/>
      <c r="D33" s="901"/>
      <c r="E33" s="901"/>
      <c r="F33" s="901"/>
      <c r="G33" s="902"/>
      <c r="H33" s="900"/>
      <c r="I33" s="901"/>
      <c r="J33" s="901"/>
      <c r="K33" s="901"/>
      <c r="L33" s="902"/>
    </row>
    <row r="34" spans="2:13" x14ac:dyDescent="0.25">
      <c r="B34" s="900"/>
      <c r="C34" s="901"/>
      <c r="D34" s="901"/>
      <c r="E34" s="901"/>
      <c r="F34" s="901"/>
      <c r="G34" s="902"/>
      <c r="H34" s="900"/>
      <c r="I34" s="901"/>
      <c r="J34" s="901"/>
      <c r="K34" s="901"/>
      <c r="L34" s="902"/>
    </row>
    <row r="35" spans="2:13" ht="15.75" thickBot="1" x14ac:dyDescent="0.3">
      <c r="B35" s="900"/>
      <c r="C35" s="901"/>
      <c r="D35" s="901"/>
      <c r="E35" s="901"/>
      <c r="F35" s="901"/>
      <c r="G35" s="902"/>
      <c r="H35" s="900"/>
      <c r="I35" s="901"/>
      <c r="J35" s="901"/>
      <c r="K35" s="901"/>
      <c r="L35" s="902"/>
    </row>
    <row r="36" spans="2:13" ht="14.45" customHeight="1" x14ac:dyDescent="0.25">
      <c r="B36" s="919" t="s">
        <v>907</v>
      </c>
      <c r="C36" s="920"/>
      <c r="D36" s="920"/>
      <c r="E36" s="920"/>
      <c r="F36" s="920"/>
      <c r="G36" s="921"/>
      <c r="H36" s="935" t="s">
        <v>906</v>
      </c>
      <c r="I36" s="918"/>
      <c r="J36" s="918"/>
      <c r="K36" s="918"/>
      <c r="L36" s="918"/>
      <c r="M36" s="936"/>
    </row>
    <row r="37" spans="2:13" ht="18" customHeight="1" thickBot="1" x14ac:dyDescent="0.3">
      <c r="B37" s="922"/>
      <c r="C37" s="923"/>
      <c r="D37" s="923"/>
      <c r="E37" s="923"/>
      <c r="F37" s="923"/>
      <c r="G37" s="924"/>
      <c r="H37" s="922"/>
      <c r="I37" s="923"/>
      <c r="J37" s="923"/>
      <c r="K37" s="923"/>
      <c r="L37" s="923"/>
      <c r="M37" s="924"/>
    </row>
    <row r="38" spans="2:13" x14ac:dyDescent="0.25">
      <c r="B38" s="915" t="s">
        <v>809</v>
      </c>
      <c r="C38" s="916"/>
      <c r="D38" s="916"/>
      <c r="E38" s="916"/>
      <c r="F38" s="916"/>
      <c r="G38" s="917"/>
      <c r="H38" s="915" t="s">
        <v>810</v>
      </c>
      <c r="I38" s="916"/>
      <c r="J38" s="916"/>
      <c r="K38" s="916"/>
      <c r="L38" s="917"/>
    </row>
    <row r="39" spans="2:13" x14ac:dyDescent="0.25">
      <c r="B39" s="900"/>
      <c r="C39" s="901"/>
      <c r="D39" s="901"/>
      <c r="E39" s="901"/>
      <c r="F39" s="901"/>
      <c r="G39" s="902"/>
      <c r="H39" s="900"/>
      <c r="I39" s="901"/>
      <c r="J39" s="901"/>
      <c r="K39" s="901"/>
      <c r="L39" s="902"/>
    </row>
    <row r="40" spans="2:13" x14ac:dyDescent="0.25">
      <c r="B40" s="900"/>
      <c r="C40" s="901"/>
      <c r="D40" s="901"/>
      <c r="E40" s="901"/>
      <c r="F40" s="901"/>
      <c r="G40" s="902"/>
      <c r="H40" s="900"/>
      <c r="I40" s="901"/>
      <c r="J40" s="901"/>
      <c r="K40" s="901"/>
      <c r="L40" s="902"/>
    </row>
    <row r="41" spans="2:13" x14ac:dyDescent="0.25">
      <c r="B41" s="900"/>
      <c r="C41" s="901"/>
      <c r="D41" s="901"/>
      <c r="E41" s="901"/>
      <c r="F41" s="901"/>
      <c r="G41" s="902"/>
      <c r="H41" s="900"/>
      <c r="I41" s="901"/>
      <c r="J41" s="901"/>
      <c r="K41" s="901"/>
      <c r="L41" s="902"/>
    </row>
    <row r="42" spans="2:13" x14ac:dyDescent="0.25">
      <c r="B42" s="900"/>
      <c r="C42" s="901"/>
      <c r="D42" s="901"/>
      <c r="E42" s="901"/>
      <c r="F42" s="901"/>
      <c r="G42" s="902"/>
      <c r="H42" s="900"/>
      <c r="I42" s="901"/>
      <c r="J42" s="901"/>
      <c r="K42" s="901"/>
      <c r="L42" s="902"/>
    </row>
    <row r="43" spans="2:13" x14ac:dyDescent="0.25">
      <c r="B43" s="900"/>
      <c r="C43" s="901"/>
      <c r="D43" s="901"/>
      <c r="E43" s="901"/>
      <c r="F43" s="901"/>
      <c r="G43" s="902"/>
      <c r="H43" s="900"/>
      <c r="I43" s="901"/>
      <c r="J43" s="901"/>
      <c r="K43" s="901"/>
      <c r="L43" s="902"/>
    </row>
    <row r="44" spans="2:13" x14ac:dyDescent="0.25">
      <c r="B44" s="900"/>
      <c r="C44" s="901"/>
      <c r="D44" s="901"/>
      <c r="E44" s="901"/>
      <c r="F44" s="901"/>
      <c r="G44" s="902"/>
      <c r="H44" s="900"/>
      <c r="I44" s="901"/>
      <c r="J44" s="901"/>
      <c r="K44" s="901"/>
      <c r="L44" s="902"/>
    </row>
    <row r="45" spans="2:13" x14ac:dyDescent="0.25">
      <c r="B45" s="900"/>
      <c r="C45" s="901"/>
      <c r="D45" s="901"/>
      <c r="E45" s="901"/>
      <c r="F45" s="901"/>
      <c r="G45" s="902"/>
      <c r="H45" s="900"/>
      <c r="I45" s="901"/>
      <c r="J45" s="901"/>
      <c r="K45" s="901"/>
      <c r="L45" s="902"/>
    </row>
    <row r="46" spans="2:13" x14ac:dyDescent="0.25">
      <c r="B46" s="900"/>
      <c r="C46" s="901"/>
      <c r="D46" s="901"/>
      <c r="E46" s="901"/>
      <c r="F46" s="901"/>
      <c r="G46" s="902"/>
      <c r="H46" s="900"/>
      <c r="I46" s="901"/>
      <c r="J46" s="901"/>
      <c r="K46" s="901"/>
      <c r="L46" s="902"/>
    </row>
    <row r="47" spans="2:13" x14ac:dyDescent="0.25">
      <c r="B47" s="900"/>
      <c r="C47" s="901"/>
      <c r="D47" s="901"/>
      <c r="E47" s="901"/>
      <c r="F47" s="901"/>
      <c r="G47" s="902"/>
      <c r="H47" s="900"/>
      <c r="I47" s="901"/>
      <c r="J47" s="901"/>
      <c r="K47" s="901"/>
      <c r="L47" s="902"/>
    </row>
    <row r="48" spans="2:13" x14ac:dyDescent="0.25">
      <c r="B48" s="900"/>
      <c r="C48" s="901"/>
      <c r="D48" s="901"/>
      <c r="E48" s="901"/>
      <c r="F48" s="901"/>
      <c r="G48" s="902"/>
      <c r="H48" s="900"/>
      <c r="I48" s="901"/>
      <c r="J48" s="901"/>
      <c r="K48" s="901"/>
      <c r="L48" s="902"/>
    </row>
    <row r="49" spans="2:13" x14ac:dyDescent="0.25">
      <c r="B49" s="900"/>
      <c r="C49" s="901"/>
      <c r="D49" s="901"/>
      <c r="E49" s="901"/>
      <c r="F49" s="901"/>
      <c r="G49" s="902"/>
      <c r="H49" s="900"/>
      <c r="I49" s="901"/>
      <c r="J49" s="901"/>
      <c r="K49" s="901"/>
      <c r="L49" s="902"/>
    </row>
    <row r="50" spans="2:13" x14ac:dyDescent="0.25">
      <c r="B50" s="900"/>
      <c r="C50" s="901"/>
      <c r="D50" s="901"/>
      <c r="E50" s="901"/>
      <c r="F50" s="901"/>
      <c r="G50" s="902"/>
      <c r="H50" s="900"/>
      <c r="I50" s="901"/>
      <c r="J50" s="901"/>
      <c r="K50" s="901"/>
      <c r="L50" s="902"/>
    </row>
    <row r="51" spans="2:13" ht="15.75" thickBot="1" x14ac:dyDescent="0.3">
      <c r="B51" s="900"/>
      <c r="C51" s="901"/>
      <c r="D51" s="901"/>
      <c r="E51" s="901"/>
      <c r="F51" s="901"/>
      <c r="G51" s="902"/>
      <c r="H51" s="900"/>
      <c r="I51" s="901"/>
      <c r="J51" s="901"/>
      <c r="K51" s="901"/>
      <c r="L51" s="902"/>
    </row>
    <row r="52" spans="2:13" ht="20.45" customHeight="1" x14ac:dyDescent="0.25">
      <c r="B52" s="919" t="s">
        <v>907</v>
      </c>
      <c r="C52" s="920"/>
      <c r="D52" s="920"/>
      <c r="E52" s="920"/>
      <c r="F52" s="920"/>
      <c r="G52" s="921"/>
      <c r="H52" s="935" t="s">
        <v>907</v>
      </c>
      <c r="I52" s="918"/>
      <c r="J52" s="918"/>
      <c r="K52" s="918"/>
      <c r="L52" s="918"/>
      <c r="M52" s="936"/>
    </row>
    <row r="53" spans="2:13" ht="14.45" customHeight="1" thickBot="1" x14ac:dyDescent="0.3">
      <c r="B53" s="922"/>
      <c r="C53" s="923"/>
      <c r="D53" s="923"/>
      <c r="E53" s="923"/>
      <c r="F53" s="923"/>
      <c r="G53" s="924"/>
      <c r="H53" s="922"/>
      <c r="I53" s="923"/>
      <c r="J53" s="923"/>
      <c r="K53" s="923"/>
      <c r="L53" s="923"/>
      <c r="M53" s="924"/>
    </row>
    <row r="54" spans="2:13" x14ac:dyDescent="0.25">
      <c r="B54" s="915" t="s">
        <v>809</v>
      </c>
      <c r="C54" s="916"/>
      <c r="D54" s="916"/>
      <c r="E54" s="916"/>
      <c r="F54" s="916"/>
      <c r="G54" s="917"/>
      <c r="H54" s="915" t="s">
        <v>810</v>
      </c>
      <c r="I54" s="916"/>
      <c r="J54" s="916"/>
      <c r="K54" s="916"/>
      <c r="L54" s="917"/>
    </row>
    <row r="55" spans="2:13" x14ac:dyDescent="0.25">
      <c r="B55" s="900"/>
      <c r="C55" s="901"/>
      <c r="D55" s="901"/>
      <c r="E55" s="901"/>
      <c r="F55" s="901"/>
      <c r="G55" s="902"/>
      <c r="H55" s="900"/>
      <c r="I55" s="901"/>
      <c r="J55" s="901"/>
      <c r="K55" s="901"/>
      <c r="L55" s="902"/>
    </row>
    <row r="56" spans="2:13" x14ac:dyDescent="0.25">
      <c r="B56" s="900"/>
      <c r="C56" s="901"/>
      <c r="D56" s="901"/>
      <c r="E56" s="901"/>
      <c r="F56" s="901"/>
      <c r="G56" s="902"/>
      <c r="H56" s="900"/>
      <c r="I56" s="901"/>
      <c r="J56" s="901"/>
      <c r="K56" s="901"/>
      <c r="L56" s="902"/>
    </row>
    <row r="57" spans="2:13" x14ac:dyDescent="0.25">
      <c r="B57" s="900"/>
      <c r="C57" s="901"/>
      <c r="D57" s="901"/>
      <c r="E57" s="901"/>
      <c r="F57" s="901"/>
      <c r="G57" s="902"/>
      <c r="H57" s="900"/>
      <c r="I57" s="901"/>
      <c r="J57" s="901"/>
      <c r="K57" s="901"/>
      <c r="L57" s="902"/>
    </row>
    <row r="58" spans="2:13" x14ac:dyDescent="0.25">
      <c r="B58" s="900"/>
      <c r="C58" s="901"/>
      <c r="D58" s="901"/>
      <c r="E58" s="901"/>
      <c r="F58" s="901"/>
      <c r="G58" s="902"/>
      <c r="H58" s="900"/>
      <c r="I58" s="901"/>
      <c r="J58" s="901"/>
      <c r="K58" s="901"/>
      <c r="L58" s="902"/>
    </row>
    <row r="59" spans="2:13" x14ac:dyDescent="0.25">
      <c r="B59" s="900"/>
      <c r="C59" s="901"/>
      <c r="D59" s="901"/>
      <c r="E59" s="901"/>
      <c r="F59" s="901"/>
      <c r="G59" s="902"/>
      <c r="H59" s="900"/>
      <c r="I59" s="901"/>
      <c r="J59" s="901"/>
      <c r="K59" s="901"/>
      <c r="L59" s="902"/>
    </row>
    <row r="60" spans="2:13" x14ac:dyDescent="0.25">
      <c r="B60" s="900"/>
      <c r="C60" s="901"/>
      <c r="D60" s="901"/>
      <c r="E60" s="901"/>
      <c r="F60" s="901"/>
      <c r="G60" s="902"/>
      <c r="H60" s="900"/>
      <c r="I60" s="901"/>
      <c r="J60" s="901"/>
      <c r="K60" s="901"/>
      <c r="L60" s="902"/>
    </row>
    <row r="61" spans="2:13" x14ac:dyDescent="0.25">
      <c r="B61" s="900"/>
      <c r="C61" s="901"/>
      <c r="D61" s="901"/>
      <c r="E61" s="901"/>
      <c r="F61" s="901"/>
      <c r="G61" s="902"/>
      <c r="H61" s="900"/>
      <c r="I61" s="901"/>
      <c r="J61" s="901"/>
      <c r="K61" s="901"/>
      <c r="L61" s="902"/>
    </row>
    <row r="62" spans="2:13" x14ac:dyDescent="0.25">
      <c r="B62" s="900"/>
      <c r="C62" s="901"/>
      <c r="D62" s="901"/>
      <c r="E62" s="901"/>
      <c r="F62" s="901"/>
      <c r="G62" s="902"/>
      <c r="H62" s="900"/>
      <c r="I62" s="901"/>
      <c r="J62" s="901"/>
      <c r="K62" s="901"/>
      <c r="L62" s="902"/>
    </row>
    <row r="63" spans="2:13" x14ac:dyDescent="0.25">
      <c r="B63" s="900"/>
      <c r="C63" s="901"/>
      <c r="D63" s="901"/>
      <c r="E63" s="901"/>
      <c r="F63" s="901"/>
      <c r="G63" s="902"/>
      <c r="H63" s="900"/>
      <c r="I63" s="901"/>
      <c r="J63" s="901"/>
      <c r="K63" s="901"/>
      <c r="L63" s="902"/>
    </row>
    <row r="64" spans="2:13"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ht="15.75" thickBot="1" x14ac:dyDescent="0.3">
      <c r="B67" s="900"/>
      <c r="C67" s="901"/>
      <c r="D67" s="901"/>
      <c r="E67" s="901"/>
      <c r="F67" s="901"/>
      <c r="G67" s="902"/>
      <c r="H67" s="900"/>
      <c r="I67" s="901"/>
      <c r="J67" s="901"/>
      <c r="K67" s="901"/>
      <c r="L67" s="902"/>
    </row>
    <row r="68" spans="2:12" ht="28.9" customHeight="1" x14ac:dyDescent="0.25">
      <c r="B68" s="925" t="s">
        <v>912</v>
      </c>
      <c r="C68" s="925"/>
      <c r="D68" s="925"/>
      <c r="E68" s="925"/>
      <c r="F68" s="925"/>
      <c r="G68" s="926"/>
      <c r="H68" s="929" t="s">
        <v>911</v>
      </c>
      <c r="I68" s="930"/>
      <c r="J68" s="930"/>
      <c r="K68" s="930"/>
      <c r="L68" s="931"/>
    </row>
    <row r="69" spans="2:12" ht="24.6" customHeight="1" thickBot="1" x14ac:dyDescent="0.3">
      <c r="B69" s="927"/>
      <c r="C69" s="927"/>
      <c r="D69" s="927"/>
      <c r="E69" s="927"/>
      <c r="F69" s="927"/>
      <c r="G69" s="928"/>
      <c r="H69" s="932"/>
      <c r="I69" s="933"/>
      <c r="J69" s="933"/>
      <c r="K69" s="933"/>
      <c r="L69" s="934"/>
    </row>
  </sheetData>
  <mergeCells count="23">
    <mergeCell ref="B68:G69"/>
    <mergeCell ref="H68:L69"/>
    <mergeCell ref="H36:M37"/>
    <mergeCell ref="H52:M53"/>
    <mergeCell ref="B1:L2"/>
    <mergeCell ref="B3:E3"/>
    <mergeCell ref="G3:I3"/>
    <mergeCell ref="J3:L3"/>
    <mergeCell ref="B4:H5"/>
    <mergeCell ref="K4:L4"/>
    <mergeCell ref="K5:L5"/>
    <mergeCell ref="B6:G19"/>
    <mergeCell ref="H6:L19"/>
    <mergeCell ref="B20:G21"/>
    <mergeCell ref="B22:G35"/>
    <mergeCell ref="H22:L35"/>
    <mergeCell ref="B54:G67"/>
    <mergeCell ref="H54:L67"/>
    <mergeCell ref="H20:M21"/>
    <mergeCell ref="B36:G37"/>
    <mergeCell ref="B38:G51"/>
    <mergeCell ref="H38:L51"/>
    <mergeCell ref="B52:G53"/>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04"/>
  <sheetViews>
    <sheetView view="pageBreakPreview" topLeftCell="A94" zoomScaleNormal="100" zoomScaleSheetLayoutView="100" zoomScalePageLayoutView="110" workbookViewId="0">
      <selection activeCell="B39" sqref="B39:L39"/>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880" t="s">
        <v>386</v>
      </c>
      <c r="C1" s="881"/>
      <c r="D1" s="881"/>
      <c r="E1" s="881"/>
      <c r="F1" s="881"/>
      <c r="G1" s="881"/>
      <c r="H1" s="881"/>
      <c r="I1" s="881"/>
      <c r="J1" s="881"/>
      <c r="K1" s="881"/>
      <c r="L1" s="882"/>
    </row>
    <row r="2" spans="2:12" ht="11.25" customHeight="1" x14ac:dyDescent="0.25">
      <c r="B2" s="883"/>
      <c r="C2" s="884"/>
      <c r="D2" s="884"/>
      <c r="E2" s="884"/>
      <c r="F2" s="884"/>
      <c r="G2" s="884"/>
      <c r="H2" s="884"/>
      <c r="I2" s="884"/>
      <c r="J2" s="884"/>
      <c r="K2" s="884"/>
      <c r="L2" s="885"/>
    </row>
    <row r="3" spans="2:12" ht="24.95" customHeight="1" x14ac:dyDescent="0.25">
      <c r="B3" s="886" t="s">
        <v>434</v>
      </c>
      <c r="C3" s="887"/>
      <c r="D3" s="887"/>
      <c r="E3" s="888"/>
      <c r="F3" s="160">
        <v>43951</v>
      </c>
      <c r="G3" s="886" t="s">
        <v>435</v>
      </c>
      <c r="H3" s="887"/>
      <c r="I3" s="888"/>
      <c r="J3" s="937">
        <v>43957</v>
      </c>
      <c r="K3" s="938"/>
      <c r="L3" s="939"/>
    </row>
    <row r="4" spans="2:12" ht="24.95" customHeight="1" x14ac:dyDescent="0.25">
      <c r="B4" s="892" t="s">
        <v>384</v>
      </c>
      <c r="C4" s="893"/>
      <c r="D4" s="893"/>
      <c r="E4" s="893"/>
      <c r="F4" s="893"/>
      <c r="G4" s="893"/>
      <c r="H4" s="894"/>
      <c r="I4" s="168" t="s">
        <v>757</v>
      </c>
      <c r="J4" s="168" t="s">
        <v>2</v>
      </c>
      <c r="K4" s="898" t="s">
        <v>0</v>
      </c>
      <c r="L4" s="899"/>
    </row>
    <row r="5" spans="2:12" ht="24.95" customHeight="1" thickBot="1" x14ac:dyDescent="0.3">
      <c r="B5" s="940"/>
      <c r="C5" s="941"/>
      <c r="D5" s="941"/>
      <c r="E5" s="941"/>
      <c r="F5" s="941"/>
      <c r="G5" s="941"/>
      <c r="H5" s="942"/>
      <c r="I5" s="127" t="s">
        <v>758</v>
      </c>
      <c r="J5" s="166">
        <v>2</v>
      </c>
      <c r="K5" s="943" t="s">
        <v>436</v>
      </c>
      <c r="L5" s="944"/>
    </row>
    <row r="6" spans="2:12" ht="24.95" customHeight="1" x14ac:dyDescent="0.25">
      <c r="B6" s="945" t="s">
        <v>838</v>
      </c>
      <c r="C6" s="946"/>
      <c r="D6" s="946"/>
      <c r="E6" s="946"/>
      <c r="F6" s="946"/>
      <c r="G6" s="946"/>
      <c r="H6" s="946"/>
      <c r="I6" s="946"/>
      <c r="J6" s="946"/>
      <c r="K6" s="946"/>
      <c r="L6" s="947"/>
    </row>
    <row r="7" spans="2:12" ht="15.75" customHeight="1" x14ac:dyDescent="0.25">
      <c r="B7" s="900" t="s">
        <v>658</v>
      </c>
      <c r="C7" s="901"/>
      <c r="D7" s="901"/>
      <c r="E7" s="901"/>
      <c r="F7" s="901"/>
      <c r="G7" s="902"/>
      <c r="H7" s="900" t="s">
        <v>659</v>
      </c>
      <c r="I7" s="901"/>
      <c r="J7" s="901"/>
      <c r="K7" s="901"/>
      <c r="L7" s="902"/>
    </row>
    <row r="8" spans="2:12" x14ac:dyDescent="0.25">
      <c r="B8" s="900"/>
      <c r="C8" s="901"/>
      <c r="D8" s="901"/>
      <c r="E8" s="901"/>
      <c r="F8" s="901"/>
      <c r="G8" s="902"/>
      <c r="H8" s="900"/>
      <c r="I8" s="901"/>
      <c r="J8" s="901"/>
      <c r="K8" s="901"/>
      <c r="L8" s="902"/>
    </row>
    <row r="9" spans="2:12" x14ac:dyDescent="0.25">
      <c r="B9" s="900"/>
      <c r="C9" s="901"/>
      <c r="D9" s="901"/>
      <c r="E9" s="901"/>
      <c r="F9" s="901"/>
      <c r="G9" s="902"/>
      <c r="H9" s="900"/>
      <c r="I9" s="901"/>
      <c r="J9" s="901"/>
      <c r="K9" s="901"/>
      <c r="L9" s="902"/>
    </row>
    <row r="10" spans="2:12" x14ac:dyDescent="0.25">
      <c r="B10" s="900"/>
      <c r="C10" s="901"/>
      <c r="D10" s="901"/>
      <c r="E10" s="901"/>
      <c r="F10" s="901"/>
      <c r="G10" s="902"/>
      <c r="H10" s="900"/>
      <c r="I10" s="901"/>
      <c r="J10" s="901"/>
      <c r="K10" s="901"/>
      <c r="L10" s="902"/>
    </row>
    <row r="11" spans="2:12" x14ac:dyDescent="0.25">
      <c r="B11" s="900"/>
      <c r="C11" s="901"/>
      <c r="D11" s="901"/>
      <c r="E11" s="901"/>
      <c r="F11" s="901"/>
      <c r="G11" s="902"/>
      <c r="H11" s="900"/>
      <c r="I11" s="901"/>
      <c r="J11" s="901"/>
      <c r="K11" s="901"/>
      <c r="L11" s="902"/>
    </row>
    <row r="12" spans="2:12" x14ac:dyDescent="0.25">
      <c r="B12" s="900"/>
      <c r="C12" s="901"/>
      <c r="D12" s="901"/>
      <c r="E12" s="901"/>
      <c r="F12" s="901"/>
      <c r="G12" s="902"/>
      <c r="H12" s="900"/>
      <c r="I12" s="901"/>
      <c r="J12" s="901"/>
      <c r="K12" s="901"/>
      <c r="L12" s="902"/>
    </row>
    <row r="13" spans="2:12" x14ac:dyDescent="0.25">
      <c r="B13" s="900"/>
      <c r="C13" s="901"/>
      <c r="D13" s="901"/>
      <c r="E13" s="901"/>
      <c r="F13" s="901"/>
      <c r="G13" s="902"/>
      <c r="H13" s="900"/>
      <c r="I13" s="901"/>
      <c r="J13" s="901"/>
      <c r="K13" s="901"/>
      <c r="L13" s="902"/>
    </row>
    <row r="14" spans="2:12" x14ac:dyDescent="0.25">
      <c r="B14" s="900"/>
      <c r="C14" s="901"/>
      <c r="D14" s="901"/>
      <c r="E14" s="901"/>
      <c r="F14" s="901"/>
      <c r="G14" s="902"/>
      <c r="H14" s="900"/>
      <c r="I14" s="901"/>
      <c r="J14" s="901"/>
      <c r="K14" s="901"/>
      <c r="L14" s="902"/>
    </row>
    <row r="15" spans="2:12" x14ac:dyDescent="0.25">
      <c r="B15" s="900"/>
      <c r="C15" s="901"/>
      <c r="D15" s="901"/>
      <c r="E15" s="901"/>
      <c r="F15" s="901"/>
      <c r="G15" s="902"/>
      <c r="H15" s="900"/>
      <c r="I15" s="901"/>
      <c r="J15" s="901"/>
      <c r="K15" s="901"/>
      <c r="L15" s="902"/>
    </row>
    <row r="16" spans="2:12"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ht="15.75" thickBot="1" x14ac:dyDescent="0.3">
      <c r="B20" s="900"/>
      <c r="C20" s="901"/>
      <c r="D20" s="901"/>
      <c r="E20" s="901"/>
      <c r="F20" s="901"/>
      <c r="G20" s="902"/>
      <c r="H20" s="900"/>
      <c r="I20" s="901"/>
      <c r="J20" s="901"/>
      <c r="K20" s="901"/>
      <c r="L20" s="902"/>
    </row>
    <row r="21" spans="2:12" ht="15" customHeight="1" x14ac:dyDescent="0.25">
      <c r="B21" s="948" t="s">
        <v>973</v>
      </c>
      <c r="C21" s="949"/>
      <c r="D21" s="949"/>
      <c r="E21" s="949"/>
      <c r="F21" s="949"/>
      <c r="G21" s="950"/>
      <c r="H21" s="948" t="s">
        <v>974</v>
      </c>
      <c r="I21" s="949"/>
      <c r="J21" s="949"/>
      <c r="K21" s="949"/>
      <c r="L21" s="949"/>
    </row>
    <row r="22" spans="2:12" ht="37.5" customHeight="1" thickBot="1" x14ac:dyDescent="0.3">
      <c r="B22" s="951"/>
      <c r="C22" s="952"/>
      <c r="D22" s="952"/>
      <c r="E22" s="952"/>
      <c r="F22" s="952"/>
      <c r="G22" s="953"/>
      <c r="H22" s="951"/>
      <c r="I22" s="952"/>
      <c r="J22" s="952"/>
      <c r="K22" s="952"/>
      <c r="L22" s="952"/>
    </row>
    <row r="23" spans="2:12" ht="15.75" customHeight="1" x14ac:dyDescent="0.25">
      <c r="B23" s="915" t="s">
        <v>807</v>
      </c>
      <c r="C23" s="916"/>
      <c r="D23" s="916"/>
      <c r="E23" s="916"/>
      <c r="F23" s="916"/>
      <c r="G23" s="917"/>
      <c r="H23" s="915" t="s">
        <v>808</v>
      </c>
      <c r="I23" s="916"/>
      <c r="J23" s="916"/>
      <c r="K23" s="916"/>
      <c r="L23" s="917"/>
    </row>
    <row r="24" spans="2:12" x14ac:dyDescent="0.25">
      <c r="B24" s="900"/>
      <c r="C24" s="901"/>
      <c r="D24" s="901"/>
      <c r="E24" s="901"/>
      <c r="F24" s="901"/>
      <c r="G24" s="902"/>
      <c r="H24" s="900"/>
      <c r="I24" s="901"/>
      <c r="J24" s="901"/>
      <c r="K24" s="901"/>
      <c r="L24" s="902"/>
    </row>
    <row r="25" spans="2:12" x14ac:dyDescent="0.25">
      <c r="B25" s="900"/>
      <c r="C25" s="901"/>
      <c r="D25" s="901"/>
      <c r="E25" s="901"/>
      <c r="F25" s="901"/>
      <c r="G25" s="902"/>
      <c r="H25" s="900"/>
      <c r="I25" s="901"/>
      <c r="J25" s="901"/>
      <c r="K25" s="901"/>
      <c r="L25" s="902"/>
    </row>
    <row r="26" spans="2:12"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3" x14ac:dyDescent="0.25">
      <c r="B33" s="900"/>
      <c r="C33" s="901"/>
      <c r="D33" s="901"/>
      <c r="E33" s="901"/>
      <c r="F33" s="901"/>
      <c r="G33" s="902"/>
      <c r="H33" s="900"/>
      <c r="I33" s="901"/>
      <c r="J33" s="901"/>
      <c r="K33" s="901"/>
      <c r="L33" s="902"/>
    </row>
    <row r="34" spans="2:13" x14ac:dyDescent="0.25">
      <c r="B34" s="900"/>
      <c r="C34" s="901"/>
      <c r="D34" s="901"/>
      <c r="E34" s="901"/>
      <c r="F34" s="901"/>
      <c r="G34" s="902"/>
      <c r="H34" s="900"/>
      <c r="I34" s="901"/>
      <c r="J34" s="901"/>
      <c r="K34" s="901"/>
      <c r="L34" s="902"/>
    </row>
    <row r="35" spans="2:13" x14ac:dyDescent="0.25">
      <c r="B35" s="900"/>
      <c r="C35" s="901"/>
      <c r="D35" s="901"/>
      <c r="E35" s="901"/>
      <c r="F35" s="901"/>
      <c r="G35" s="902"/>
      <c r="H35" s="900"/>
      <c r="I35" s="901"/>
      <c r="J35" s="901"/>
      <c r="K35" s="901"/>
      <c r="L35" s="902"/>
    </row>
    <row r="36" spans="2:13" ht="15.75" thickBot="1" x14ac:dyDescent="0.3">
      <c r="B36" s="900"/>
      <c r="C36" s="901"/>
      <c r="D36" s="901"/>
      <c r="E36" s="901"/>
      <c r="F36" s="901"/>
      <c r="G36" s="902"/>
      <c r="H36" s="900"/>
      <c r="I36" s="901"/>
      <c r="J36" s="901"/>
      <c r="K36" s="901"/>
      <c r="L36" s="902"/>
    </row>
    <row r="37" spans="2:13" ht="15" customHeight="1" x14ac:dyDescent="0.25">
      <c r="B37" s="948" t="s">
        <v>975</v>
      </c>
      <c r="C37" s="949"/>
      <c r="D37" s="949"/>
      <c r="E37" s="949"/>
      <c r="F37" s="949"/>
      <c r="G37" s="950"/>
      <c r="H37" s="909" t="s">
        <v>976</v>
      </c>
      <c r="I37" s="910"/>
      <c r="J37" s="910"/>
      <c r="K37" s="910"/>
      <c r="L37" s="910"/>
      <c r="M37" s="911"/>
    </row>
    <row r="38" spans="2:13" ht="33" customHeight="1" thickBot="1" x14ac:dyDescent="0.3">
      <c r="B38" s="951"/>
      <c r="C38" s="952"/>
      <c r="D38" s="952"/>
      <c r="E38" s="952"/>
      <c r="F38" s="952"/>
      <c r="G38" s="953"/>
      <c r="H38" s="912"/>
      <c r="I38" s="913"/>
      <c r="J38" s="913"/>
      <c r="K38" s="913"/>
      <c r="L38" s="913"/>
      <c r="M38" s="914"/>
    </row>
    <row r="39" spans="2:13" ht="26.25" customHeight="1" thickBot="1" x14ac:dyDescent="0.3">
      <c r="B39" s="945" t="s">
        <v>839</v>
      </c>
      <c r="C39" s="946"/>
      <c r="D39" s="946"/>
      <c r="E39" s="946"/>
      <c r="F39" s="946"/>
      <c r="G39" s="946"/>
      <c r="H39" s="946"/>
      <c r="I39" s="946"/>
      <c r="J39" s="946"/>
      <c r="K39" s="946"/>
      <c r="L39" s="947"/>
      <c r="M39" s="169"/>
    </row>
    <row r="40" spans="2:13" x14ac:dyDescent="0.25">
      <c r="B40" s="915" t="s">
        <v>809</v>
      </c>
      <c r="C40" s="916"/>
      <c r="D40" s="916"/>
      <c r="E40" s="916"/>
      <c r="F40" s="916"/>
      <c r="G40" s="917"/>
      <c r="H40" s="915" t="s">
        <v>810</v>
      </c>
      <c r="I40" s="916"/>
      <c r="J40" s="916"/>
      <c r="K40" s="916"/>
      <c r="L40" s="917"/>
    </row>
    <row r="41" spans="2:13" x14ac:dyDescent="0.25">
      <c r="B41" s="900"/>
      <c r="C41" s="901"/>
      <c r="D41" s="901"/>
      <c r="E41" s="901"/>
      <c r="F41" s="901"/>
      <c r="G41" s="902"/>
      <c r="H41" s="900"/>
      <c r="I41" s="901"/>
      <c r="J41" s="901"/>
      <c r="K41" s="901"/>
      <c r="L41" s="902"/>
    </row>
    <row r="42" spans="2:13" x14ac:dyDescent="0.25">
      <c r="B42" s="900"/>
      <c r="C42" s="901"/>
      <c r="D42" s="901"/>
      <c r="E42" s="901"/>
      <c r="F42" s="901"/>
      <c r="G42" s="902"/>
      <c r="H42" s="900"/>
      <c r="I42" s="901"/>
      <c r="J42" s="901"/>
      <c r="K42" s="901"/>
      <c r="L42" s="902"/>
    </row>
    <row r="43" spans="2:13" x14ac:dyDescent="0.25">
      <c r="B43" s="900"/>
      <c r="C43" s="901"/>
      <c r="D43" s="901"/>
      <c r="E43" s="901"/>
      <c r="F43" s="901"/>
      <c r="G43" s="902"/>
      <c r="H43" s="900"/>
      <c r="I43" s="901"/>
      <c r="J43" s="901"/>
      <c r="K43" s="901"/>
      <c r="L43" s="902"/>
    </row>
    <row r="44" spans="2:13" x14ac:dyDescent="0.25">
      <c r="B44" s="900"/>
      <c r="C44" s="901"/>
      <c r="D44" s="901"/>
      <c r="E44" s="901"/>
      <c r="F44" s="901"/>
      <c r="G44" s="902"/>
      <c r="H44" s="900"/>
      <c r="I44" s="901"/>
      <c r="J44" s="901"/>
      <c r="K44" s="901"/>
      <c r="L44" s="902"/>
    </row>
    <row r="45" spans="2:13" x14ac:dyDescent="0.25">
      <c r="B45" s="900"/>
      <c r="C45" s="901"/>
      <c r="D45" s="901"/>
      <c r="E45" s="901"/>
      <c r="F45" s="901"/>
      <c r="G45" s="902"/>
      <c r="H45" s="900"/>
      <c r="I45" s="901"/>
      <c r="J45" s="901"/>
      <c r="K45" s="901"/>
      <c r="L45" s="902"/>
    </row>
    <row r="46" spans="2:13" x14ac:dyDescent="0.25">
      <c r="B46" s="900"/>
      <c r="C46" s="901"/>
      <c r="D46" s="901"/>
      <c r="E46" s="901"/>
      <c r="F46" s="901"/>
      <c r="G46" s="902"/>
      <c r="H46" s="900"/>
      <c r="I46" s="901"/>
      <c r="J46" s="901"/>
      <c r="K46" s="901"/>
      <c r="L46" s="902"/>
    </row>
    <row r="47" spans="2:13" x14ac:dyDescent="0.25">
      <c r="B47" s="900"/>
      <c r="C47" s="901"/>
      <c r="D47" s="901"/>
      <c r="E47" s="901"/>
      <c r="F47" s="901"/>
      <c r="G47" s="902"/>
      <c r="H47" s="900"/>
      <c r="I47" s="901"/>
      <c r="J47" s="901"/>
      <c r="K47" s="901"/>
      <c r="L47" s="902"/>
    </row>
    <row r="48" spans="2:13" x14ac:dyDescent="0.25">
      <c r="B48" s="900"/>
      <c r="C48" s="901"/>
      <c r="D48" s="901"/>
      <c r="E48" s="901"/>
      <c r="F48" s="901"/>
      <c r="G48" s="902"/>
      <c r="H48" s="900"/>
      <c r="I48" s="901"/>
      <c r="J48" s="901"/>
      <c r="K48" s="901"/>
      <c r="L48" s="902"/>
    </row>
    <row r="49" spans="2:13" x14ac:dyDescent="0.25">
      <c r="B49" s="900"/>
      <c r="C49" s="901"/>
      <c r="D49" s="901"/>
      <c r="E49" s="901"/>
      <c r="F49" s="901"/>
      <c r="G49" s="902"/>
      <c r="H49" s="900"/>
      <c r="I49" s="901"/>
      <c r="J49" s="901"/>
      <c r="K49" s="901"/>
      <c r="L49" s="902"/>
    </row>
    <row r="50" spans="2:13" x14ac:dyDescent="0.25">
      <c r="B50" s="900"/>
      <c r="C50" s="901"/>
      <c r="D50" s="901"/>
      <c r="E50" s="901"/>
      <c r="F50" s="901"/>
      <c r="G50" s="902"/>
      <c r="H50" s="900"/>
      <c r="I50" s="901"/>
      <c r="J50" s="901"/>
      <c r="K50" s="901"/>
      <c r="L50" s="902"/>
    </row>
    <row r="51" spans="2:13" x14ac:dyDescent="0.25">
      <c r="B51" s="900"/>
      <c r="C51" s="901"/>
      <c r="D51" s="901"/>
      <c r="E51" s="901"/>
      <c r="F51" s="901"/>
      <c r="G51" s="902"/>
      <c r="H51" s="900"/>
      <c r="I51" s="901"/>
      <c r="J51" s="901"/>
      <c r="K51" s="901"/>
      <c r="L51" s="902"/>
    </row>
    <row r="52" spans="2:13" x14ac:dyDescent="0.25">
      <c r="B52" s="900"/>
      <c r="C52" s="901"/>
      <c r="D52" s="901"/>
      <c r="E52" s="901"/>
      <c r="F52" s="901"/>
      <c r="G52" s="902"/>
      <c r="H52" s="900"/>
      <c r="I52" s="901"/>
      <c r="J52" s="901"/>
      <c r="K52" s="901"/>
      <c r="L52" s="902"/>
    </row>
    <row r="53" spans="2:13" ht="15.75" thickBot="1" x14ac:dyDescent="0.3">
      <c r="B53" s="900"/>
      <c r="C53" s="901"/>
      <c r="D53" s="901"/>
      <c r="E53" s="901"/>
      <c r="F53" s="901"/>
      <c r="G53" s="902"/>
      <c r="H53" s="900"/>
      <c r="I53" s="901"/>
      <c r="J53" s="901"/>
      <c r="K53" s="901"/>
      <c r="L53" s="902"/>
    </row>
    <row r="54" spans="2:13" ht="15" customHeight="1" x14ac:dyDescent="0.25">
      <c r="B54" s="948" t="s">
        <v>977</v>
      </c>
      <c r="C54" s="949"/>
      <c r="D54" s="949"/>
      <c r="E54" s="949"/>
      <c r="F54" s="949"/>
      <c r="G54" s="950"/>
      <c r="H54" s="948" t="s">
        <v>978</v>
      </c>
      <c r="I54" s="949"/>
      <c r="J54" s="949"/>
      <c r="K54" s="949"/>
      <c r="L54" s="949"/>
      <c r="M54" s="950"/>
    </row>
    <row r="55" spans="2:13" ht="29.25" customHeight="1" thickBot="1" x14ac:dyDescent="0.3">
      <c r="B55" s="951"/>
      <c r="C55" s="952"/>
      <c r="D55" s="952"/>
      <c r="E55" s="952"/>
      <c r="F55" s="952"/>
      <c r="G55" s="953"/>
      <c r="H55" s="951"/>
      <c r="I55" s="952"/>
      <c r="J55" s="952"/>
      <c r="K55" s="952"/>
      <c r="L55" s="952"/>
      <c r="M55" s="953"/>
    </row>
    <row r="56" spans="2:13" ht="15" customHeight="1" x14ac:dyDescent="0.25">
      <c r="B56" s="915" t="s">
        <v>809</v>
      </c>
      <c r="C56" s="916"/>
      <c r="D56" s="916"/>
      <c r="E56" s="916"/>
      <c r="F56" s="916"/>
      <c r="G56" s="917"/>
      <c r="H56" s="915" t="s">
        <v>810</v>
      </c>
      <c r="I56" s="916"/>
      <c r="J56" s="916"/>
      <c r="K56" s="916"/>
      <c r="L56" s="917"/>
    </row>
    <row r="57" spans="2:13" ht="15" customHeight="1" x14ac:dyDescent="0.25">
      <c r="B57" s="900"/>
      <c r="C57" s="901"/>
      <c r="D57" s="901"/>
      <c r="E57" s="901"/>
      <c r="F57" s="901"/>
      <c r="G57" s="902"/>
      <c r="H57" s="900"/>
      <c r="I57" s="901"/>
      <c r="J57" s="901"/>
      <c r="K57" s="901"/>
      <c r="L57" s="902"/>
    </row>
    <row r="58" spans="2:13" ht="15" customHeight="1" x14ac:dyDescent="0.25">
      <c r="B58" s="900"/>
      <c r="C58" s="901"/>
      <c r="D58" s="901"/>
      <c r="E58" s="901"/>
      <c r="F58" s="901"/>
      <c r="G58" s="902"/>
      <c r="H58" s="900"/>
      <c r="I58" s="901"/>
      <c r="J58" s="901"/>
      <c r="K58" s="901"/>
      <c r="L58" s="902"/>
    </row>
    <row r="59" spans="2:13" ht="15" customHeight="1" x14ac:dyDescent="0.25">
      <c r="B59" s="900"/>
      <c r="C59" s="901"/>
      <c r="D59" s="901"/>
      <c r="E59" s="901"/>
      <c r="F59" s="901"/>
      <c r="G59" s="902"/>
      <c r="H59" s="900"/>
      <c r="I59" s="901"/>
      <c r="J59" s="901"/>
      <c r="K59" s="901"/>
      <c r="L59" s="902"/>
    </row>
    <row r="60" spans="2:13" ht="15" customHeight="1" x14ac:dyDescent="0.25">
      <c r="B60" s="900"/>
      <c r="C60" s="901"/>
      <c r="D60" s="901"/>
      <c r="E60" s="901"/>
      <c r="F60" s="901"/>
      <c r="G60" s="902"/>
      <c r="H60" s="900"/>
      <c r="I60" s="901"/>
      <c r="J60" s="901"/>
      <c r="K60" s="901"/>
      <c r="L60" s="902"/>
    </row>
    <row r="61" spans="2:13" ht="15" customHeight="1" x14ac:dyDescent="0.25">
      <c r="B61" s="900"/>
      <c r="C61" s="901"/>
      <c r="D61" s="901"/>
      <c r="E61" s="901"/>
      <c r="F61" s="901"/>
      <c r="G61" s="902"/>
      <c r="H61" s="900"/>
      <c r="I61" s="901"/>
      <c r="J61" s="901"/>
      <c r="K61" s="901"/>
      <c r="L61" s="902"/>
    </row>
    <row r="62" spans="2:13" ht="15" customHeight="1" x14ac:dyDescent="0.25">
      <c r="B62" s="900"/>
      <c r="C62" s="901"/>
      <c r="D62" s="901"/>
      <c r="E62" s="901"/>
      <c r="F62" s="901"/>
      <c r="G62" s="902"/>
      <c r="H62" s="900"/>
      <c r="I62" s="901"/>
      <c r="J62" s="901"/>
      <c r="K62" s="901"/>
      <c r="L62" s="902"/>
    </row>
    <row r="63" spans="2:13" ht="15" customHeight="1" x14ac:dyDescent="0.25">
      <c r="B63" s="900"/>
      <c r="C63" s="901"/>
      <c r="D63" s="901"/>
      <c r="E63" s="901"/>
      <c r="F63" s="901"/>
      <c r="G63" s="902"/>
      <c r="H63" s="900"/>
      <c r="I63" s="901"/>
      <c r="J63" s="901"/>
      <c r="K63" s="901"/>
      <c r="L63" s="902"/>
    </row>
    <row r="64" spans="2:13" ht="15" customHeight="1" x14ac:dyDescent="0.25">
      <c r="B64" s="900"/>
      <c r="C64" s="901"/>
      <c r="D64" s="901"/>
      <c r="E64" s="901"/>
      <c r="F64" s="901"/>
      <c r="G64" s="902"/>
      <c r="H64" s="900"/>
      <c r="I64" s="901"/>
      <c r="J64" s="901"/>
      <c r="K64" s="901"/>
      <c r="L64" s="902"/>
    </row>
    <row r="65" spans="2:13" ht="15" customHeight="1" x14ac:dyDescent="0.25">
      <c r="B65" s="900"/>
      <c r="C65" s="901"/>
      <c r="D65" s="901"/>
      <c r="E65" s="901"/>
      <c r="F65" s="901"/>
      <c r="G65" s="902"/>
      <c r="H65" s="900"/>
      <c r="I65" s="901"/>
      <c r="J65" s="901"/>
      <c r="K65" s="901"/>
      <c r="L65" s="902"/>
    </row>
    <row r="66" spans="2:13" ht="15" customHeight="1" x14ac:dyDescent="0.25">
      <c r="B66" s="900"/>
      <c r="C66" s="901"/>
      <c r="D66" s="901"/>
      <c r="E66" s="901"/>
      <c r="F66" s="901"/>
      <c r="G66" s="902"/>
      <c r="H66" s="900"/>
      <c r="I66" s="901"/>
      <c r="J66" s="901"/>
      <c r="K66" s="901"/>
      <c r="L66" s="902"/>
    </row>
    <row r="67" spans="2:13" ht="15" customHeight="1" x14ac:dyDescent="0.25">
      <c r="B67" s="900"/>
      <c r="C67" s="901"/>
      <c r="D67" s="901"/>
      <c r="E67" s="901"/>
      <c r="F67" s="901"/>
      <c r="G67" s="902"/>
      <c r="H67" s="900"/>
      <c r="I67" s="901"/>
      <c r="J67" s="901"/>
      <c r="K67" s="901"/>
      <c r="L67" s="902"/>
    </row>
    <row r="68" spans="2:13" ht="15" customHeight="1" x14ac:dyDescent="0.25">
      <c r="B68" s="900"/>
      <c r="C68" s="901"/>
      <c r="D68" s="901"/>
      <c r="E68" s="901"/>
      <c r="F68" s="901"/>
      <c r="G68" s="902"/>
      <c r="H68" s="900"/>
      <c r="I68" s="901"/>
      <c r="J68" s="901"/>
      <c r="K68" s="901"/>
      <c r="L68" s="902"/>
    </row>
    <row r="69" spans="2:13" ht="15.75" customHeight="1" thickBot="1" x14ac:dyDescent="0.3">
      <c r="B69" s="900"/>
      <c r="C69" s="901"/>
      <c r="D69" s="901"/>
      <c r="E69" s="901"/>
      <c r="F69" s="901"/>
      <c r="G69" s="902"/>
      <c r="H69" s="900"/>
      <c r="I69" s="901"/>
      <c r="J69" s="901"/>
      <c r="K69" s="901"/>
      <c r="L69" s="902"/>
    </row>
    <row r="70" spans="2:13" ht="23.25" customHeight="1" x14ac:dyDescent="0.25">
      <c r="B70" s="948" t="s">
        <v>979</v>
      </c>
      <c r="C70" s="949"/>
      <c r="D70" s="949"/>
      <c r="E70" s="949"/>
      <c r="F70" s="949"/>
      <c r="G70" s="950"/>
      <c r="H70" s="948" t="s">
        <v>950</v>
      </c>
      <c r="I70" s="949"/>
      <c r="J70" s="949"/>
      <c r="K70" s="949"/>
      <c r="L70" s="949"/>
      <c r="M70" s="950"/>
    </row>
    <row r="71" spans="2:13" ht="25.5" customHeight="1" thickBot="1" x14ac:dyDescent="0.3">
      <c r="B71" s="951"/>
      <c r="C71" s="952"/>
      <c r="D71" s="952"/>
      <c r="E71" s="952"/>
      <c r="F71" s="952"/>
      <c r="G71" s="953"/>
      <c r="H71" s="951"/>
      <c r="I71" s="952"/>
      <c r="J71" s="952"/>
      <c r="K71" s="952"/>
      <c r="L71" s="952"/>
      <c r="M71" s="953"/>
    </row>
    <row r="72" spans="2:13" ht="25.5" customHeight="1" thickBot="1" x14ac:dyDescent="0.3">
      <c r="B72" s="945" t="s">
        <v>840</v>
      </c>
      <c r="C72" s="946"/>
      <c r="D72" s="946"/>
      <c r="E72" s="946"/>
      <c r="F72" s="946"/>
      <c r="G72" s="946"/>
      <c r="H72" s="946"/>
      <c r="I72" s="946"/>
      <c r="J72" s="946"/>
      <c r="K72" s="946"/>
      <c r="L72" s="947"/>
    </row>
    <row r="73" spans="2:13" x14ac:dyDescent="0.25">
      <c r="B73" s="915" t="s">
        <v>809</v>
      </c>
      <c r="C73" s="916"/>
      <c r="D73" s="916"/>
      <c r="E73" s="916"/>
      <c r="F73" s="916"/>
      <c r="G73" s="917"/>
      <c r="H73" s="915" t="s">
        <v>810</v>
      </c>
      <c r="I73" s="916"/>
      <c r="J73" s="916"/>
      <c r="K73" s="916"/>
      <c r="L73" s="917"/>
    </row>
    <row r="74" spans="2:13" x14ac:dyDescent="0.25">
      <c r="B74" s="900"/>
      <c r="C74" s="901"/>
      <c r="D74" s="901"/>
      <c r="E74" s="901"/>
      <c r="F74" s="901"/>
      <c r="G74" s="902"/>
      <c r="H74" s="900"/>
      <c r="I74" s="901"/>
      <c r="J74" s="901"/>
      <c r="K74" s="901"/>
      <c r="L74" s="902"/>
    </row>
    <row r="75" spans="2:13" x14ac:dyDescent="0.25">
      <c r="B75" s="900"/>
      <c r="C75" s="901"/>
      <c r="D75" s="901"/>
      <c r="E75" s="901"/>
      <c r="F75" s="901"/>
      <c r="G75" s="902"/>
      <c r="H75" s="900"/>
      <c r="I75" s="901"/>
      <c r="J75" s="901"/>
      <c r="K75" s="901"/>
      <c r="L75" s="902"/>
    </row>
    <row r="76" spans="2:13" x14ac:dyDescent="0.25">
      <c r="B76" s="900"/>
      <c r="C76" s="901"/>
      <c r="D76" s="901"/>
      <c r="E76" s="901"/>
      <c r="F76" s="901"/>
      <c r="G76" s="902"/>
      <c r="H76" s="900"/>
      <c r="I76" s="901"/>
      <c r="J76" s="901"/>
      <c r="K76" s="901"/>
      <c r="L76" s="902"/>
    </row>
    <row r="77" spans="2:13" x14ac:dyDescent="0.25">
      <c r="B77" s="900"/>
      <c r="C77" s="901"/>
      <c r="D77" s="901"/>
      <c r="E77" s="901"/>
      <c r="F77" s="901"/>
      <c r="G77" s="902"/>
      <c r="H77" s="900"/>
      <c r="I77" s="901"/>
      <c r="J77" s="901"/>
      <c r="K77" s="901"/>
      <c r="L77" s="902"/>
    </row>
    <row r="78" spans="2:13" x14ac:dyDescent="0.25">
      <c r="B78" s="900"/>
      <c r="C78" s="901"/>
      <c r="D78" s="901"/>
      <c r="E78" s="901"/>
      <c r="F78" s="901"/>
      <c r="G78" s="902"/>
      <c r="H78" s="900"/>
      <c r="I78" s="901"/>
      <c r="J78" s="901"/>
      <c r="K78" s="901"/>
      <c r="L78" s="902"/>
    </row>
    <row r="79" spans="2:13" x14ac:dyDescent="0.25">
      <c r="B79" s="900"/>
      <c r="C79" s="901"/>
      <c r="D79" s="901"/>
      <c r="E79" s="901"/>
      <c r="F79" s="901"/>
      <c r="G79" s="902"/>
      <c r="H79" s="900"/>
      <c r="I79" s="901"/>
      <c r="J79" s="901"/>
      <c r="K79" s="901"/>
      <c r="L79" s="902"/>
    </row>
    <row r="80" spans="2:13"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x14ac:dyDescent="0.25">
      <c r="B83" s="900"/>
      <c r="C83" s="901"/>
      <c r="D83" s="901"/>
      <c r="E83" s="901"/>
      <c r="F83" s="901"/>
      <c r="G83" s="902"/>
      <c r="H83" s="900"/>
      <c r="I83" s="901"/>
      <c r="J83" s="901"/>
      <c r="K83" s="901"/>
      <c r="L83" s="902"/>
    </row>
    <row r="84" spans="2:12" x14ac:dyDescent="0.25">
      <c r="B84" s="900"/>
      <c r="C84" s="901"/>
      <c r="D84" s="901"/>
      <c r="E84" s="901"/>
      <c r="F84" s="901"/>
      <c r="G84" s="902"/>
      <c r="H84" s="900"/>
      <c r="I84" s="901"/>
      <c r="J84" s="901"/>
      <c r="K84" s="901"/>
      <c r="L84" s="902"/>
    </row>
    <row r="85" spans="2:12" x14ac:dyDescent="0.25">
      <c r="B85" s="900"/>
      <c r="C85" s="901"/>
      <c r="D85" s="901"/>
      <c r="E85" s="901"/>
      <c r="F85" s="901"/>
      <c r="G85" s="902"/>
      <c r="H85" s="900"/>
      <c r="I85" s="901"/>
      <c r="J85" s="901"/>
      <c r="K85" s="901"/>
      <c r="L85" s="902"/>
    </row>
    <row r="86" spans="2:12" ht="15.75" thickBot="1" x14ac:dyDescent="0.3">
      <c r="B86" s="900"/>
      <c r="C86" s="901"/>
      <c r="D86" s="901"/>
      <c r="E86" s="901"/>
      <c r="F86" s="901"/>
      <c r="G86" s="902"/>
      <c r="H86" s="900"/>
      <c r="I86" s="901"/>
      <c r="J86" s="901"/>
      <c r="K86" s="901"/>
      <c r="L86" s="902"/>
    </row>
    <row r="87" spans="2:12" ht="24.75" customHeight="1" x14ac:dyDescent="0.25">
      <c r="B87" s="948" t="s">
        <v>980</v>
      </c>
      <c r="C87" s="949"/>
      <c r="D87" s="949"/>
      <c r="E87" s="949"/>
      <c r="F87" s="949"/>
      <c r="G87" s="949"/>
      <c r="H87" s="949"/>
      <c r="I87" s="949"/>
      <c r="J87" s="949"/>
      <c r="K87" s="949"/>
      <c r="L87" s="949"/>
    </row>
    <row r="88" spans="2:12" ht="25.5" customHeight="1" thickBot="1" x14ac:dyDescent="0.3">
      <c r="B88" s="951"/>
      <c r="C88" s="952"/>
      <c r="D88" s="952"/>
      <c r="E88" s="952"/>
      <c r="F88" s="952"/>
      <c r="G88" s="952"/>
      <c r="H88" s="952"/>
      <c r="I88" s="952"/>
      <c r="J88" s="952"/>
      <c r="K88" s="952"/>
      <c r="L88" s="952"/>
    </row>
    <row r="89" spans="2:12" x14ac:dyDescent="0.25">
      <c r="B89" s="915"/>
      <c r="C89" s="916"/>
      <c r="D89" s="916"/>
      <c r="E89" s="916"/>
      <c r="F89" s="916"/>
      <c r="G89" s="917"/>
      <c r="H89" s="915"/>
      <c r="I89" s="916"/>
      <c r="J89" s="916"/>
      <c r="K89" s="916"/>
      <c r="L89" s="917"/>
    </row>
    <row r="90" spans="2:12" x14ac:dyDescent="0.25">
      <c r="B90" s="900"/>
      <c r="C90" s="901"/>
      <c r="D90" s="901"/>
      <c r="E90" s="901"/>
      <c r="F90" s="901"/>
      <c r="G90" s="902"/>
      <c r="H90" s="900"/>
      <c r="I90" s="901"/>
      <c r="J90" s="901"/>
      <c r="K90" s="901"/>
      <c r="L90" s="902"/>
    </row>
    <row r="91" spans="2:12" x14ac:dyDescent="0.25">
      <c r="B91" s="900"/>
      <c r="C91" s="901"/>
      <c r="D91" s="901"/>
      <c r="E91" s="901"/>
      <c r="F91" s="901"/>
      <c r="G91" s="902"/>
      <c r="H91" s="900"/>
      <c r="I91" s="901"/>
      <c r="J91" s="901"/>
      <c r="K91" s="901"/>
      <c r="L91" s="902"/>
    </row>
    <row r="92" spans="2:12" x14ac:dyDescent="0.25">
      <c r="B92" s="900"/>
      <c r="C92" s="901"/>
      <c r="D92" s="901"/>
      <c r="E92" s="901"/>
      <c r="F92" s="901"/>
      <c r="G92" s="902"/>
      <c r="H92" s="900"/>
      <c r="I92" s="901"/>
      <c r="J92" s="901"/>
      <c r="K92" s="901"/>
      <c r="L92" s="902"/>
    </row>
    <row r="93" spans="2:12" x14ac:dyDescent="0.25">
      <c r="B93" s="900"/>
      <c r="C93" s="901"/>
      <c r="D93" s="901"/>
      <c r="E93" s="901"/>
      <c r="F93" s="901"/>
      <c r="G93" s="902"/>
      <c r="H93" s="900"/>
      <c r="I93" s="901"/>
      <c r="J93" s="901"/>
      <c r="K93" s="901"/>
      <c r="L93" s="902"/>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x14ac:dyDescent="0.25">
      <c r="B99" s="900"/>
      <c r="C99" s="901"/>
      <c r="D99" s="901"/>
      <c r="E99" s="901"/>
      <c r="F99" s="901"/>
      <c r="G99" s="902"/>
      <c r="H99" s="900"/>
      <c r="I99" s="901"/>
      <c r="J99" s="901"/>
      <c r="K99" s="901"/>
      <c r="L99" s="902"/>
    </row>
    <row r="100" spans="2:12" x14ac:dyDescent="0.25">
      <c r="B100" s="900"/>
      <c r="C100" s="901"/>
      <c r="D100" s="901"/>
      <c r="E100" s="901"/>
      <c r="F100" s="901"/>
      <c r="G100" s="902"/>
      <c r="H100" s="900"/>
      <c r="I100" s="901"/>
      <c r="J100" s="901"/>
      <c r="K100" s="901"/>
      <c r="L100" s="902"/>
    </row>
    <row r="101" spans="2:12" x14ac:dyDescent="0.25">
      <c r="B101" s="900"/>
      <c r="C101" s="901"/>
      <c r="D101" s="901"/>
      <c r="E101" s="901"/>
      <c r="F101" s="901"/>
      <c r="G101" s="902"/>
      <c r="H101" s="900"/>
      <c r="I101" s="901"/>
      <c r="J101" s="901"/>
      <c r="K101" s="901"/>
      <c r="L101" s="902"/>
    </row>
    <row r="102" spans="2:12" ht="15.75" thickBot="1" x14ac:dyDescent="0.3">
      <c r="B102" s="900"/>
      <c r="C102" s="901"/>
      <c r="D102" s="901"/>
      <c r="E102" s="901"/>
      <c r="F102" s="901"/>
      <c r="G102" s="902"/>
      <c r="H102" s="900"/>
      <c r="I102" s="901"/>
      <c r="J102" s="901"/>
      <c r="K102" s="901"/>
      <c r="L102" s="902"/>
    </row>
    <row r="103" spans="2:12" ht="15.75" customHeight="1" x14ac:dyDescent="0.25">
      <c r="B103" s="948" t="s">
        <v>841</v>
      </c>
      <c r="C103" s="949"/>
      <c r="D103" s="949"/>
      <c r="E103" s="949"/>
      <c r="F103" s="949"/>
      <c r="G103" s="950"/>
      <c r="H103" s="948" t="s">
        <v>853</v>
      </c>
      <c r="I103" s="949"/>
      <c r="J103" s="949"/>
      <c r="K103" s="949"/>
      <c r="L103" s="949"/>
    </row>
    <row r="104" spans="2:12" ht="46.5" customHeight="1" thickBot="1" x14ac:dyDescent="0.3">
      <c r="B104" s="951"/>
      <c r="C104" s="952"/>
      <c r="D104" s="952"/>
      <c r="E104" s="952"/>
      <c r="F104" s="952"/>
      <c r="G104" s="953"/>
      <c r="H104" s="951"/>
      <c r="I104" s="952"/>
      <c r="J104" s="952"/>
      <c r="K104" s="952"/>
      <c r="L104" s="952"/>
    </row>
  </sheetData>
  <mergeCells count="33">
    <mergeCell ref="B87:L88"/>
    <mergeCell ref="B89:G102"/>
    <mergeCell ref="H89:L102"/>
    <mergeCell ref="B103:G104"/>
    <mergeCell ref="H103:L104"/>
    <mergeCell ref="B73:G86"/>
    <mergeCell ref="H73:L86"/>
    <mergeCell ref="B37:G38"/>
    <mergeCell ref="H37:M38"/>
    <mergeCell ref="B39:L39"/>
    <mergeCell ref="B40:G53"/>
    <mergeCell ref="H40:L53"/>
    <mergeCell ref="B54:G55"/>
    <mergeCell ref="H54:M55"/>
    <mergeCell ref="B56:G69"/>
    <mergeCell ref="H56:L69"/>
    <mergeCell ref="B70:G71"/>
    <mergeCell ref="H70:M71"/>
    <mergeCell ref="B72:L72"/>
    <mergeCell ref="B23:G36"/>
    <mergeCell ref="H23:L36"/>
    <mergeCell ref="B1:L2"/>
    <mergeCell ref="B3:E3"/>
    <mergeCell ref="G3:I3"/>
    <mergeCell ref="J3:L3"/>
    <mergeCell ref="B4:H5"/>
    <mergeCell ref="K4:L4"/>
    <mergeCell ref="K5:L5"/>
    <mergeCell ref="B6:L6"/>
    <mergeCell ref="B7:G20"/>
    <mergeCell ref="H7:L20"/>
    <mergeCell ref="B21:G22"/>
    <mergeCell ref="H21:L2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49"/>
  <sheetViews>
    <sheetView view="pageBreakPreview" topLeftCell="A130" zoomScaleNormal="100" zoomScaleSheetLayoutView="100" zoomScalePageLayoutView="110" workbookViewId="0">
      <selection activeCell="O111" sqref="O111"/>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880" t="s">
        <v>386</v>
      </c>
      <c r="C1" s="881"/>
      <c r="D1" s="881"/>
      <c r="E1" s="881"/>
      <c r="F1" s="881"/>
      <c r="G1" s="881"/>
      <c r="H1" s="881"/>
      <c r="I1" s="881"/>
      <c r="J1" s="881"/>
      <c r="K1" s="881"/>
      <c r="L1" s="882"/>
    </row>
    <row r="2" spans="2:12" ht="11.25" customHeight="1" x14ac:dyDescent="0.25">
      <c r="B2" s="883"/>
      <c r="C2" s="884"/>
      <c r="D2" s="884"/>
      <c r="E2" s="884"/>
      <c r="F2" s="884"/>
      <c r="G2" s="884"/>
      <c r="H2" s="884"/>
      <c r="I2" s="884"/>
      <c r="J2" s="884"/>
      <c r="K2" s="884"/>
      <c r="L2" s="885"/>
    </row>
    <row r="3" spans="2:12" ht="24.95" customHeight="1" thickBot="1" x14ac:dyDescent="0.3">
      <c r="B3" s="954" t="s">
        <v>434</v>
      </c>
      <c r="C3" s="955"/>
      <c r="D3" s="955"/>
      <c r="E3" s="956"/>
      <c r="F3" s="187">
        <v>43951</v>
      </c>
      <c r="G3" s="954" t="s">
        <v>435</v>
      </c>
      <c r="H3" s="955"/>
      <c r="I3" s="888"/>
      <c r="J3" s="957">
        <v>43957</v>
      </c>
      <c r="K3" s="958"/>
      <c r="L3" s="959"/>
    </row>
    <row r="4" spans="2:12" ht="24.95" customHeight="1" x14ac:dyDescent="0.25">
      <c r="B4" s="960" t="s">
        <v>384</v>
      </c>
      <c r="C4" s="961"/>
      <c r="D4" s="961"/>
      <c r="E4" s="961"/>
      <c r="F4" s="961"/>
      <c r="G4" s="961"/>
      <c r="H4" s="962"/>
      <c r="I4" s="170" t="s">
        <v>757</v>
      </c>
      <c r="J4" s="168" t="s">
        <v>2</v>
      </c>
      <c r="K4" s="898" t="s">
        <v>0</v>
      </c>
      <c r="L4" s="899"/>
    </row>
    <row r="5" spans="2:12" ht="24.95" customHeight="1" thickBot="1" x14ac:dyDescent="0.3">
      <c r="B5" s="963"/>
      <c r="C5" s="964"/>
      <c r="D5" s="964"/>
      <c r="E5" s="964"/>
      <c r="F5" s="964"/>
      <c r="G5" s="964"/>
      <c r="H5" s="965"/>
      <c r="I5" s="171" t="s">
        <v>758</v>
      </c>
      <c r="J5" s="168">
        <v>2</v>
      </c>
      <c r="K5" s="898" t="s">
        <v>436</v>
      </c>
      <c r="L5" s="899"/>
    </row>
    <row r="6" spans="2:12" ht="15.75" customHeight="1" x14ac:dyDescent="0.25">
      <c r="B6" s="900" t="s">
        <v>658</v>
      </c>
      <c r="C6" s="901"/>
      <c r="D6" s="901"/>
      <c r="E6" s="901"/>
      <c r="F6" s="901"/>
      <c r="G6" s="902"/>
      <c r="H6" s="900" t="s">
        <v>659</v>
      </c>
      <c r="I6" s="901"/>
      <c r="J6" s="901"/>
      <c r="K6" s="901"/>
      <c r="L6" s="902"/>
    </row>
    <row r="7" spans="2:12" x14ac:dyDescent="0.25">
      <c r="B7" s="900"/>
      <c r="C7" s="901"/>
      <c r="D7" s="901"/>
      <c r="E7" s="901"/>
      <c r="F7" s="901"/>
      <c r="G7" s="902"/>
      <c r="H7" s="900"/>
      <c r="I7" s="901"/>
      <c r="J7" s="901"/>
      <c r="K7" s="901"/>
      <c r="L7" s="902"/>
    </row>
    <row r="8" spans="2:12" x14ac:dyDescent="0.25">
      <c r="B8" s="900"/>
      <c r="C8" s="901"/>
      <c r="D8" s="901"/>
      <c r="E8" s="901"/>
      <c r="F8" s="901"/>
      <c r="G8" s="902"/>
      <c r="H8" s="900"/>
      <c r="I8" s="901"/>
      <c r="J8" s="901"/>
      <c r="K8" s="901"/>
      <c r="L8" s="902"/>
    </row>
    <row r="9" spans="2:12" x14ac:dyDescent="0.25">
      <c r="B9" s="900"/>
      <c r="C9" s="901"/>
      <c r="D9" s="901"/>
      <c r="E9" s="901"/>
      <c r="F9" s="901"/>
      <c r="G9" s="902"/>
      <c r="H9" s="900"/>
      <c r="I9" s="901"/>
      <c r="J9" s="901"/>
      <c r="K9" s="901"/>
      <c r="L9" s="902"/>
    </row>
    <row r="10" spans="2:12" x14ac:dyDescent="0.25">
      <c r="B10" s="900"/>
      <c r="C10" s="901"/>
      <c r="D10" s="901"/>
      <c r="E10" s="901"/>
      <c r="F10" s="901"/>
      <c r="G10" s="902"/>
      <c r="H10" s="900"/>
      <c r="I10" s="901"/>
      <c r="J10" s="901"/>
      <c r="K10" s="901"/>
      <c r="L10" s="902"/>
    </row>
    <row r="11" spans="2:12" x14ac:dyDescent="0.25">
      <c r="B11" s="900"/>
      <c r="C11" s="901"/>
      <c r="D11" s="901"/>
      <c r="E11" s="901"/>
      <c r="F11" s="901"/>
      <c r="G11" s="902"/>
      <c r="H11" s="900"/>
      <c r="I11" s="901"/>
      <c r="J11" s="901"/>
      <c r="K11" s="901"/>
      <c r="L11" s="902"/>
    </row>
    <row r="12" spans="2:12" x14ac:dyDescent="0.25">
      <c r="B12" s="900"/>
      <c r="C12" s="901"/>
      <c r="D12" s="901"/>
      <c r="E12" s="901"/>
      <c r="F12" s="901"/>
      <c r="G12" s="902"/>
      <c r="H12" s="900"/>
      <c r="I12" s="901"/>
      <c r="J12" s="901"/>
      <c r="K12" s="901"/>
      <c r="L12" s="902"/>
    </row>
    <row r="13" spans="2:12" x14ac:dyDescent="0.25">
      <c r="B13" s="900"/>
      <c r="C13" s="901"/>
      <c r="D13" s="901"/>
      <c r="E13" s="901"/>
      <c r="F13" s="901"/>
      <c r="G13" s="902"/>
      <c r="H13" s="900"/>
      <c r="I13" s="901"/>
      <c r="J13" s="901"/>
      <c r="K13" s="901"/>
      <c r="L13" s="902"/>
    </row>
    <row r="14" spans="2:12" x14ac:dyDescent="0.25">
      <c r="B14" s="900"/>
      <c r="C14" s="901"/>
      <c r="D14" s="901"/>
      <c r="E14" s="901"/>
      <c r="F14" s="901"/>
      <c r="G14" s="902"/>
      <c r="H14" s="900"/>
      <c r="I14" s="901"/>
      <c r="J14" s="901"/>
      <c r="K14" s="901"/>
      <c r="L14" s="902"/>
    </row>
    <row r="15" spans="2:12" x14ac:dyDescent="0.25">
      <c r="B15" s="900"/>
      <c r="C15" s="901"/>
      <c r="D15" s="901"/>
      <c r="E15" s="901"/>
      <c r="F15" s="901"/>
      <c r="G15" s="902"/>
      <c r="H15" s="900"/>
      <c r="I15" s="901"/>
      <c r="J15" s="901"/>
      <c r="K15" s="901"/>
      <c r="L15" s="902"/>
    </row>
    <row r="16" spans="2:12" x14ac:dyDescent="0.25">
      <c r="B16" s="900"/>
      <c r="C16" s="901"/>
      <c r="D16" s="901"/>
      <c r="E16" s="901"/>
      <c r="F16" s="901"/>
      <c r="G16" s="902"/>
      <c r="H16" s="900"/>
      <c r="I16" s="901"/>
      <c r="J16" s="901"/>
      <c r="K16" s="901"/>
      <c r="L16" s="902"/>
    </row>
    <row r="17" spans="2:13" x14ac:dyDescent="0.25">
      <c r="B17" s="900"/>
      <c r="C17" s="901"/>
      <c r="D17" s="901"/>
      <c r="E17" s="901"/>
      <c r="F17" s="901"/>
      <c r="G17" s="902"/>
      <c r="H17" s="900"/>
      <c r="I17" s="901"/>
      <c r="J17" s="901"/>
      <c r="K17" s="901"/>
      <c r="L17" s="902"/>
    </row>
    <row r="18" spans="2:13" x14ac:dyDescent="0.25">
      <c r="B18" s="900"/>
      <c r="C18" s="901"/>
      <c r="D18" s="901"/>
      <c r="E18" s="901"/>
      <c r="F18" s="901"/>
      <c r="G18" s="902"/>
      <c r="H18" s="900"/>
      <c r="I18" s="901"/>
      <c r="J18" s="901"/>
      <c r="K18" s="901"/>
      <c r="L18" s="902"/>
    </row>
    <row r="19" spans="2:13" ht="15.75" thickBot="1" x14ac:dyDescent="0.3">
      <c r="B19" s="966"/>
      <c r="C19" s="967"/>
      <c r="D19" s="967"/>
      <c r="E19" s="967"/>
      <c r="F19" s="967"/>
      <c r="G19" s="968"/>
      <c r="H19" s="900"/>
      <c r="I19" s="901"/>
      <c r="J19" s="901"/>
      <c r="K19" s="901"/>
      <c r="L19" s="902"/>
    </row>
    <row r="20" spans="2:13" x14ac:dyDescent="0.25">
      <c r="B20" s="919" t="s">
        <v>894</v>
      </c>
      <c r="C20" s="920"/>
      <c r="D20" s="920"/>
      <c r="E20" s="920"/>
      <c r="F20" s="920"/>
      <c r="G20" s="921"/>
      <c r="H20" s="969" t="s">
        <v>802</v>
      </c>
      <c r="I20" s="918"/>
      <c r="J20" s="918"/>
      <c r="K20" s="918"/>
      <c r="L20" s="918"/>
      <c r="M20" s="918"/>
    </row>
    <row r="21" spans="2:13" ht="18" customHeight="1" thickBot="1" x14ac:dyDescent="0.3">
      <c r="B21" s="922"/>
      <c r="C21" s="923"/>
      <c r="D21" s="923"/>
      <c r="E21" s="923"/>
      <c r="F21" s="923"/>
      <c r="G21" s="924"/>
      <c r="H21" s="969"/>
      <c r="I21" s="918"/>
      <c r="J21" s="918"/>
      <c r="K21" s="918"/>
      <c r="L21" s="918"/>
      <c r="M21" s="918"/>
    </row>
    <row r="22" spans="2:13" ht="15.75" customHeight="1" x14ac:dyDescent="0.25">
      <c r="B22" s="915" t="s">
        <v>807</v>
      </c>
      <c r="C22" s="916"/>
      <c r="D22" s="916"/>
      <c r="E22" s="916"/>
      <c r="F22" s="916"/>
      <c r="G22" s="917"/>
      <c r="H22" s="915" t="s">
        <v>808</v>
      </c>
      <c r="I22" s="916"/>
      <c r="J22" s="916"/>
      <c r="K22" s="916"/>
      <c r="L22" s="917"/>
    </row>
    <row r="23" spans="2:13" x14ac:dyDescent="0.25">
      <c r="B23" s="900"/>
      <c r="C23" s="901"/>
      <c r="D23" s="901"/>
      <c r="E23" s="901"/>
      <c r="F23" s="901"/>
      <c r="G23" s="902"/>
      <c r="H23" s="900"/>
      <c r="I23" s="901"/>
      <c r="J23" s="901"/>
      <c r="K23" s="901"/>
      <c r="L23" s="902"/>
    </row>
    <row r="24" spans="2:13" x14ac:dyDescent="0.25">
      <c r="B24" s="900"/>
      <c r="C24" s="901"/>
      <c r="D24" s="901"/>
      <c r="E24" s="901"/>
      <c r="F24" s="901"/>
      <c r="G24" s="902"/>
      <c r="H24" s="900"/>
      <c r="I24" s="901"/>
      <c r="J24" s="901"/>
      <c r="K24" s="901"/>
      <c r="L24" s="902"/>
    </row>
    <row r="25" spans="2:13" x14ac:dyDescent="0.25">
      <c r="B25" s="900"/>
      <c r="C25" s="901"/>
      <c r="D25" s="901"/>
      <c r="E25" s="901"/>
      <c r="F25" s="901"/>
      <c r="G25" s="902"/>
      <c r="H25" s="900"/>
      <c r="I25" s="901"/>
      <c r="J25" s="901"/>
      <c r="K25" s="901"/>
      <c r="L25" s="902"/>
    </row>
    <row r="26" spans="2:13" x14ac:dyDescent="0.25">
      <c r="B26" s="900"/>
      <c r="C26" s="901"/>
      <c r="D26" s="901"/>
      <c r="E26" s="901"/>
      <c r="F26" s="901"/>
      <c r="G26" s="902"/>
      <c r="H26" s="900"/>
      <c r="I26" s="901"/>
      <c r="J26" s="901"/>
      <c r="K26" s="901"/>
      <c r="L26" s="902"/>
    </row>
    <row r="27" spans="2:13" x14ac:dyDescent="0.25">
      <c r="B27" s="900"/>
      <c r="C27" s="901"/>
      <c r="D27" s="901"/>
      <c r="E27" s="901"/>
      <c r="F27" s="901"/>
      <c r="G27" s="902"/>
      <c r="H27" s="900"/>
      <c r="I27" s="901"/>
      <c r="J27" s="901"/>
      <c r="K27" s="901"/>
      <c r="L27" s="902"/>
    </row>
    <row r="28" spans="2:13" x14ac:dyDescent="0.25">
      <c r="B28" s="900"/>
      <c r="C28" s="901"/>
      <c r="D28" s="901"/>
      <c r="E28" s="901"/>
      <c r="F28" s="901"/>
      <c r="G28" s="902"/>
      <c r="H28" s="900"/>
      <c r="I28" s="901"/>
      <c r="J28" s="901"/>
      <c r="K28" s="901"/>
      <c r="L28" s="902"/>
    </row>
    <row r="29" spans="2:13" x14ac:dyDescent="0.25">
      <c r="B29" s="900"/>
      <c r="C29" s="901"/>
      <c r="D29" s="901"/>
      <c r="E29" s="901"/>
      <c r="F29" s="901"/>
      <c r="G29" s="902"/>
      <c r="H29" s="900"/>
      <c r="I29" s="901"/>
      <c r="J29" s="901"/>
      <c r="K29" s="901"/>
      <c r="L29" s="902"/>
    </row>
    <row r="30" spans="2:13" x14ac:dyDescent="0.25">
      <c r="B30" s="900"/>
      <c r="C30" s="901"/>
      <c r="D30" s="901"/>
      <c r="E30" s="901"/>
      <c r="F30" s="901"/>
      <c r="G30" s="902"/>
      <c r="H30" s="900"/>
      <c r="I30" s="901"/>
      <c r="J30" s="901"/>
      <c r="K30" s="901"/>
      <c r="L30" s="902"/>
    </row>
    <row r="31" spans="2:13" x14ac:dyDescent="0.25">
      <c r="B31" s="900"/>
      <c r="C31" s="901"/>
      <c r="D31" s="901"/>
      <c r="E31" s="901"/>
      <c r="F31" s="901"/>
      <c r="G31" s="902"/>
      <c r="H31" s="900"/>
      <c r="I31" s="901"/>
      <c r="J31" s="901"/>
      <c r="K31" s="901"/>
      <c r="L31" s="902"/>
    </row>
    <row r="32" spans="2:13"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ht="15.75" thickBot="1" x14ac:dyDescent="0.3">
      <c r="B35" s="966"/>
      <c r="C35" s="967"/>
      <c r="D35" s="967"/>
      <c r="E35" s="967"/>
      <c r="F35" s="967"/>
      <c r="G35" s="968"/>
      <c r="H35" s="900"/>
      <c r="I35" s="901"/>
      <c r="J35" s="901"/>
      <c r="K35" s="901"/>
      <c r="L35" s="902"/>
    </row>
    <row r="36" spans="2:12" ht="20.25" customHeight="1" x14ac:dyDescent="0.25">
      <c r="B36" s="919" t="s">
        <v>895</v>
      </c>
      <c r="C36" s="920"/>
      <c r="D36" s="920"/>
      <c r="E36" s="920"/>
      <c r="F36" s="920"/>
      <c r="G36" s="921"/>
      <c r="H36" s="969" t="s">
        <v>858</v>
      </c>
      <c r="I36" s="918"/>
      <c r="J36" s="918"/>
      <c r="K36" s="918"/>
      <c r="L36" s="918"/>
    </row>
    <row r="37" spans="2:12" ht="18" customHeight="1" thickBot="1" x14ac:dyDescent="0.3">
      <c r="B37" s="922"/>
      <c r="C37" s="923"/>
      <c r="D37" s="923"/>
      <c r="E37" s="923"/>
      <c r="F37" s="923"/>
      <c r="G37" s="924"/>
      <c r="H37" s="969"/>
      <c r="I37" s="918"/>
      <c r="J37" s="918"/>
      <c r="K37" s="918"/>
      <c r="L37" s="918"/>
    </row>
    <row r="38" spans="2:12" x14ac:dyDescent="0.25">
      <c r="B38" s="915" t="s">
        <v>809</v>
      </c>
      <c r="C38" s="916"/>
      <c r="D38" s="916"/>
      <c r="E38" s="916"/>
      <c r="F38" s="916"/>
      <c r="G38" s="917"/>
      <c r="H38" s="915" t="s">
        <v>810</v>
      </c>
      <c r="I38" s="916"/>
      <c r="J38" s="916"/>
      <c r="K38" s="916"/>
      <c r="L38" s="917"/>
    </row>
    <row r="39" spans="2:12" x14ac:dyDescent="0.25">
      <c r="B39" s="900"/>
      <c r="C39" s="901"/>
      <c r="D39" s="901"/>
      <c r="E39" s="901"/>
      <c r="F39" s="901"/>
      <c r="G39" s="902"/>
      <c r="H39" s="900"/>
      <c r="I39" s="901"/>
      <c r="J39" s="901"/>
      <c r="K39" s="901"/>
      <c r="L39" s="902"/>
    </row>
    <row r="40" spans="2:12" x14ac:dyDescent="0.25">
      <c r="B40" s="900"/>
      <c r="C40" s="901"/>
      <c r="D40" s="901"/>
      <c r="E40" s="901"/>
      <c r="F40" s="901"/>
      <c r="G40" s="902"/>
      <c r="H40" s="900"/>
      <c r="I40" s="901"/>
      <c r="J40" s="901"/>
      <c r="K40" s="901"/>
      <c r="L40" s="902"/>
    </row>
    <row r="41" spans="2:12" x14ac:dyDescent="0.25">
      <c r="B41" s="900"/>
      <c r="C41" s="901"/>
      <c r="D41" s="901"/>
      <c r="E41" s="901"/>
      <c r="F41" s="901"/>
      <c r="G41" s="902"/>
      <c r="H41" s="900"/>
      <c r="I41" s="901"/>
      <c r="J41" s="901"/>
      <c r="K41" s="901"/>
      <c r="L41" s="902"/>
    </row>
    <row r="42" spans="2:12" x14ac:dyDescent="0.25">
      <c r="B42" s="900"/>
      <c r="C42" s="901"/>
      <c r="D42" s="901"/>
      <c r="E42" s="901"/>
      <c r="F42" s="901"/>
      <c r="G42" s="902"/>
      <c r="H42" s="900"/>
      <c r="I42" s="901"/>
      <c r="J42" s="901"/>
      <c r="K42" s="901"/>
      <c r="L42" s="902"/>
    </row>
    <row r="43" spans="2:12" x14ac:dyDescent="0.25">
      <c r="B43" s="900"/>
      <c r="C43" s="901"/>
      <c r="D43" s="901"/>
      <c r="E43" s="901"/>
      <c r="F43" s="901"/>
      <c r="G43" s="902"/>
      <c r="H43" s="900"/>
      <c r="I43" s="901"/>
      <c r="J43" s="901"/>
      <c r="K43" s="901"/>
      <c r="L43" s="902"/>
    </row>
    <row r="44" spans="2:12" x14ac:dyDescent="0.25">
      <c r="B44" s="900"/>
      <c r="C44" s="901"/>
      <c r="D44" s="901"/>
      <c r="E44" s="901"/>
      <c r="F44" s="901"/>
      <c r="G44" s="902"/>
      <c r="H44" s="900"/>
      <c r="I44" s="901"/>
      <c r="J44" s="901"/>
      <c r="K44" s="901"/>
      <c r="L44" s="902"/>
    </row>
    <row r="45" spans="2:12" x14ac:dyDescent="0.25">
      <c r="B45" s="900"/>
      <c r="C45" s="901"/>
      <c r="D45" s="901"/>
      <c r="E45" s="901"/>
      <c r="F45" s="901"/>
      <c r="G45" s="902"/>
      <c r="H45" s="900"/>
      <c r="I45" s="901"/>
      <c r="J45" s="901"/>
      <c r="K45" s="901"/>
      <c r="L45" s="902"/>
    </row>
    <row r="46" spans="2:12" x14ac:dyDescent="0.25">
      <c r="B46" s="900"/>
      <c r="C46" s="901"/>
      <c r="D46" s="901"/>
      <c r="E46" s="901"/>
      <c r="F46" s="901"/>
      <c r="G46" s="902"/>
      <c r="H46" s="900"/>
      <c r="I46" s="901"/>
      <c r="J46" s="901"/>
      <c r="K46" s="901"/>
      <c r="L46" s="902"/>
    </row>
    <row r="47" spans="2:12" x14ac:dyDescent="0.25">
      <c r="B47" s="900"/>
      <c r="C47" s="901"/>
      <c r="D47" s="901"/>
      <c r="E47" s="901"/>
      <c r="F47" s="901"/>
      <c r="G47" s="902"/>
      <c r="H47" s="900"/>
      <c r="I47" s="901"/>
      <c r="J47" s="901"/>
      <c r="K47" s="901"/>
      <c r="L47" s="902"/>
    </row>
    <row r="48" spans="2:12"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ht="15.75" thickBot="1" x14ac:dyDescent="0.3">
      <c r="B51" s="966"/>
      <c r="C51" s="967"/>
      <c r="D51" s="967"/>
      <c r="E51" s="967"/>
      <c r="F51" s="967"/>
      <c r="G51" s="968"/>
      <c r="H51" s="900"/>
      <c r="I51" s="901"/>
      <c r="J51" s="901"/>
      <c r="K51" s="901"/>
      <c r="L51" s="902"/>
    </row>
    <row r="52" spans="2:12" ht="24" customHeight="1" x14ac:dyDescent="0.25">
      <c r="B52" s="919" t="s">
        <v>896</v>
      </c>
      <c r="C52" s="920"/>
      <c r="D52" s="920"/>
      <c r="E52" s="920"/>
      <c r="F52" s="920"/>
      <c r="G52" s="921"/>
      <c r="H52" s="969" t="s">
        <v>859</v>
      </c>
      <c r="I52" s="918"/>
      <c r="J52" s="918"/>
      <c r="K52" s="918"/>
      <c r="L52" s="918"/>
    </row>
    <row r="53" spans="2:12" ht="15.75" thickBot="1" x14ac:dyDescent="0.3">
      <c r="B53" s="922"/>
      <c r="C53" s="923"/>
      <c r="D53" s="923"/>
      <c r="E53" s="923"/>
      <c r="F53" s="923"/>
      <c r="G53" s="924"/>
      <c r="H53" s="969"/>
      <c r="I53" s="918"/>
      <c r="J53" s="918"/>
      <c r="K53" s="918"/>
      <c r="L53" s="918"/>
    </row>
    <row r="54" spans="2:12" ht="15.75" customHeight="1" x14ac:dyDescent="0.25">
      <c r="B54" s="970"/>
      <c r="C54" s="971"/>
      <c r="D54" s="971"/>
      <c r="E54" s="971"/>
      <c r="F54" s="971"/>
      <c r="G54" s="972"/>
      <c r="H54" s="970"/>
      <c r="I54" s="971"/>
      <c r="J54" s="971"/>
      <c r="K54" s="971"/>
      <c r="L54" s="972"/>
    </row>
    <row r="55" spans="2:12" x14ac:dyDescent="0.25">
      <c r="B55" s="973"/>
      <c r="C55" s="974"/>
      <c r="D55" s="974"/>
      <c r="E55" s="974"/>
      <c r="F55" s="974"/>
      <c r="G55" s="975"/>
      <c r="H55" s="973"/>
      <c r="I55" s="974"/>
      <c r="J55" s="974"/>
      <c r="K55" s="974"/>
      <c r="L55" s="975"/>
    </row>
    <row r="56" spans="2:12" x14ac:dyDescent="0.25">
      <c r="B56" s="973"/>
      <c r="C56" s="974"/>
      <c r="D56" s="974"/>
      <c r="E56" s="974"/>
      <c r="F56" s="974"/>
      <c r="G56" s="975"/>
      <c r="H56" s="973"/>
      <c r="I56" s="974"/>
      <c r="J56" s="974"/>
      <c r="K56" s="974"/>
      <c r="L56" s="975"/>
    </row>
    <row r="57" spans="2:12" x14ac:dyDescent="0.25">
      <c r="B57" s="973"/>
      <c r="C57" s="974"/>
      <c r="D57" s="974"/>
      <c r="E57" s="974"/>
      <c r="F57" s="974"/>
      <c r="G57" s="975"/>
      <c r="H57" s="973"/>
      <c r="I57" s="974"/>
      <c r="J57" s="974"/>
      <c r="K57" s="974"/>
      <c r="L57" s="975"/>
    </row>
    <row r="58" spans="2:12" x14ac:dyDescent="0.25">
      <c r="B58" s="973"/>
      <c r="C58" s="974"/>
      <c r="D58" s="974"/>
      <c r="E58" s="974"/>
      <c r="F58" s="974"/>
      <c r="G58" s="975"/>
      <c r="H58" s="973"/>
      <c r="I58" s="974"/>
      <c r="J58" s="974"/>
      <c r="K58" s="974"/>
      <c r="L58" s="975"/>
    </row>
    <row r="59" spans="2:12" x14ac:dyDescent="0.25">
      <c r="B59" s="973"/>
      <c r="C59" s="974"/>
      <c r="D59" s="974"/>
      <c r="E59" s="974"/>
      <c r="F59" s="974"/>
      <c r="G59" s="975"/>
      <c r="H59" s="973"/>
      <c r="I59" s="974"/>
      <c r="J59" s="974"/>
      <c r="K59" s="974"/>
      <c r="L59" s="975"/>
    </row>
    <row r="60" spans="2:12" x14ac:dyDescent="0.25">
      <c r="B60" s="973"/>
      <c r="C60" s="974"/>
      <c r="D60" s="974"/>
      <c r="E60" s="974"/>
      <c r="F60" s="974"/>
      <c r="G60" s="975"/>
      <c r="H60" s="973"/>
      <c r="I60" s="974"/>
      <c r="J60" s="974"/>
      <c r="K60" s="974"/>
      <c r="L60" s="975"/>
    </row>
    <row r="61" spans="2:12" x14ac:dyDescent="0.25">
      <c r="B61" s="973"/>
      <c r="C61" s="974"/>
      <c r="D61" s="974"/>
      <c r="E61" s="974"/>
      <c r="F61" s="974"/>
      <c r="G61" s="975"/>
      <c r="H61" s="973"/>
      <c r="I61" s="974"/>
      <c r="J61" s="974"/>
      <c r="K61" s="974"/>
      <c r="L61" s="975"/>
    </row>
    <row r="62" spans="2:12" x14ac:dyDescent="0.25">
      <c r="B62" s="973"/>
      <c r="C62" s="974"/>
      <c r="D62" s="974"/>
      <c r="E62" s="974"/>
      <c r="F62" s="974"/>
      <c r="G62" s="975"/>
      <c r="H62" s="973"/>
      <c r="I62" s="974"/>
      <c r="J62" s="974"/>
      <c r="K62" s="974"/>
      <c r="L62" s="975"/>
    </row>
    <row r="63" spans="2:12" x14ac:dyDescent="0.25">
      <c r="B63" s="973"/>
      <c r="C63" s="974"/>
      <c r="D63" s="974"/>
      <c r="E63" s="974"/>
      <c r="F63" s="974"/>
      <c r="G63" s="975"/>
      <c r="H63" s="973"/>
      <c r="I63" s="974"/>
      <c r="J63" s="974"/>
      <c r="K63" s="974"/>
      <c r="L63" s="975"/>
    </row>
    <row r="64" spans="2:12" x14ac:dyDescent="0.25">
      <c r="B64" s="973"/>
      <c r="C64" s="974"/>
      <c r="D64" s="974"/>
      <c r="E64" s="974"/>
      <c r="F64" s="974"/>
      <c r="G64" s="975"/>
      <c r="H64" s="973"/>
      <c r="I64" s="974"/>
      <c r="J64" s="974"/>
      <c r="K64" s="974"/>
      <c r="L64" s="975"/>
    </row>
    <row r="65" spans="2:12" x14ac:dyDescent="0.25">
      <c r="B65" s="973"/>
      <c r="C65" s="974"/>
      <c r="D65" s="974"/>
      <c r="E65" s="974"/>
      <c r="F65" s="974"/>
      <c r="G65" s="975"/>
      <c r="H65" s="973"/>
      <c r="I65" s="974"/>
      <c r="J65" s="974"/>
      <c r="K65" s="974"/>
      <c r="L65" s="975"/>
    </row>
    <row r="66" spans="2:12" x14ac:dyDescent="0.25">
      <c r="B66" s="973"/>
      <c r="C66" s="974"/>
      <c r="D66" s="974"/>
      <c r="E66" s="974"/>
      <c r="F66" s="974"/>
      <c r="G66" s="975"/>
      <c r="H66" s="973"/>
      <c r="I66" s="974"/>
      <c r="J66" s="974"/>
      <c r="K66" s="974"/>
      <c r="L66" s="975"/>
    </row>
    <row r="67" spans="2:12" ht="15.75" thickBot="1" x14ac:dyDescent="0.3">
      <c r="B67" s="976"/>
      <c r="C67" s="977"/>
      <c r="D67" s="977"/>
      <c r="E67" s="977"/>
      <c r="F67" s="977"/>
      <c r="G67" s="978"/>
      <c r="H67" s="976"/>
      <c r="I67" s="977"/>
      <c r="J67" s="977"/>
      <c r="K67" s="977"/>
      <c r="L67" s="978"/>
    </row>
    <row r="68" spans="2:12" x14ac:dyDescent="0.25">
      <c r="B68" s="919" t="s">
        <v>897</v>
      </c>
      <c r="C68" s="920"/>
      <c r="D68" s="920"/>
      <c r="E68" s="920"/>
      <c r="F68" s="920"/>
      <c r="G68" s="921"/>
      <c r="H68" s="969" t="s">
        <v>897</v>
      </c>
      <c r="I68" s="918"/>
      <c r="J68" s="918"/>
      <c r="K68" s="918"/>
      <c r="L68" s="918"/>
    </row>
    <row r="69" spans="2:12" ht="30" customHeight="1" thickBot="1" x14ac:dyDescent="0.3">
      <c r="B69" s="922"/>
      <c r="C69" s="923"/>
      <c r="D69" s="923"/>
      <c r="E69" s="923"/>
      <c r="F69" s="923"/>
      <c r="G69" s="924"/>
      <c r="H69" s="969"/>
      <c r="I69" s="918"/>
      <c r="J69" s="918"/>
      <c r="K69" s="918"/>
      <c r="L69" s="918"/>
    </row>
    <row r="70" spans="2:12" ht="15.75" customHeight="1" x14ac:dyDescent="0.25">
      <c r="B70" s="970"/>
      <c r="C70" s="971"/>
      <c r="D70" s="971"/>
      <c r="E70" s="971"/>
      <c r="F70" s="971"/>
      <c r="G70" s="972"/>
      <c r="H70" s="970"/>
      <c r="I70" s="971"/>
      <c r="J70" s="971"/>
      <c r="K70" s="971"/>
      <c r="L70" s="972"/>
    </row>
    <row r="71" spans="2:12" x14ac:dyDescent="0.25">
      <c r="B71" s="973"/>
      <c r="C71" s="974"/>
      <c r="D71" s="974"/>
      <c r="E71" s="974"/>
      <c r="F71" s="974"/>
      <c r="G71" s="975"/>
      <c r="H71" s="973"/>
      <c r="I71" s="974"/>
      <c r="J71" s="974"/>
      <c r="K71" s="974"/>
      <c r="L71" s="975"/>
    </row>
    <row r="72" spans="2:12" x14ac:dyDescent="0.25">
      <c r="B72" s="973"/>
      <c r="C72" s="974"/>
      <c r="D72" s="974"/>
      <c r="E72" s="974"/>
      <c r="F72" s="974"/>
      <c r="G72" s="975"/>
      <c r="H72" s="973"/>
      <c r="I72" s="974"/>
      <c r="J72" s="974"/>
      <c r="K72" s="974"/>
      <c r="L72" s="975"/>
    </row>
    <row r="73" spans="2:12" x14ac:dyDescent="0.25">
      <c r="B73" s="973"/>
      <c r="C73" s="974"/>
      <c r="D73" s="974"/>
      <c r="E73" s="974"/>
      <c r="F73" s="974"/>
      <c r="G73" s="975"/>
      <c r="H73" s="973"/>
      <c r="I73" s="974"/>
      <c r="J73" s="974"/>
      <c r="K73" s="974"/>
      <c r="L73" s="975"/>
    </row>
    <row r="74" spans="2:12" x14ac:dyDescent="0.25">
      <c r="B74" s="973"/>
      <c r="C74" s="974"/>
      <c r="D74" s="974"/>
      <c r="E74" s="974"/>
      <c r="F74" s="974"/>
      <c r="G74" s="975"/>
      <c r="H74" s="973"/>
      <c r="I74" s="974"/>
      <c r="J74" s="974"/>
      <c r="K74" s="974"/>
      <c r="L74" s="975"/>
    </row>
    <row r="75" spans="2:12" x14ac:dyDescent="0.25">
      <c r="B75" s="973"/>
      <c r="C75" s="974"/>
      <c r="D75" s="974"/>
      <c r="E75" s="974"/>
      <c r="F75" s="974"/>
      <c r="G75" s="975"/>
      <c r="H75" s="973"/>
      <c r="I75" s="974"/>
      <c r="J75" s="974"/>
      <c r="K75" s="974"/>
      <c r="L75" s="975"/>
    </row>
    <row r="76" spans="2:12" x14ac:dyDescent="0.25">
      <c r="B76" s="973"/>
      <c r="C76" s="974"/>
      <c r="D76" s="974"/>
      <c r="E76" s="974"/>
      <c r="F76" s="974"/>
      <c r="G76" s="975"/>
      <c r="H76" s="973"/>
      <c r="I76" s="974"/>
      <c r="J76" s="974"/>
      <c r="K76" s="974"/>
      <c r="L76" s="975"/>
    </row>
    <row r="77" spans="2:12" x14ac:dyDescent="0.25">
      <c r="B77" s="973"/>
      <c r="C77" s="974"/>
      <c r="D77" s="974"/>
      <c r="E77" s="974"/>
      <c r="F77" s="974"/>
      <c r="G77" s="975"/>
      <c r="H77" s="973"/>
      <c r="I77" s="974"/>
      <c r="J77" s="974"/>
      <c r="K77" s="974"/>
      <c r="L77" s="975"/>
    </row>
    <row r="78" spans="2:12" x14ac:dyDescent="0.25">
      <c r="B78" s="973"/>
      <c r="C78" s="974"/>
      <c r="D78" s="974"/>
      <c r="E78" s="974"/>
      <c r="F78" s="974"/>
      <c r="G78" s="975"/>
      <c r="H78" s="973"/>
      <c r="I78" s="974"/>
      <c r="J78" s="974"/>
      <c r="K78" s="974"/>
      <c r="L78" s="975"/>
    </row>
    <row r="79" spans="2:12" x14ac:dyDescent="0.25">
      <c r="B79" s="973"/>
      <c r="C79" s="974"/>
      <c r="D79" s="974"/>
      <c r="E79" s="974"/>
      <c r="F79" s="974"/>
      <c r="G79" s="975"/>
      <c r="H79" s="973"/>
      <c r="I79" s="974"/>
      <c r="J79" s="974"/>
      <c r="K79" s="974"/>
      <c r="L79" s="975"/>
    </row>
    <row r="80" spans="2:12" x14ac:dyDescent="0.25">
      <c r="B80" s="973"/>
      <c r="C80" s="974"/>
      <c r="D80" s="974"/>
      <c r="E80" s="974"/>
      <c r="F80" s="974"/>
      <c r="G80" s="975"/>
      <c r="H80" s="973"/>
      <c r="I80" s="974"/>
      <c r="J80" s="974"/>
      <c r="K80" s="974"/>
      <c r="L80" s="975"/>
    </row>
    <row r="81" spans="2:12" x14ac:dyDescent="0.25">
      <c r="B81" s="973"/>
      <c r="C81" s="974"/>
      <c r="D81" s="974"/>
      <c r="E81" s="974"/>
      <c r="F81" s="974"/>
      <c r="G81" s="975"/>
      <c r="H81" s="973"/>
      <c r="I81" s="974"/>
      <c r="J81" s="974"/>
      <c r="K81" s="974"/>
      <c r="L81" s="975"/>
    </row>
    <row r="82" spans="2:12" x14ac:dyDescent="0.25">
      <c r="B82" s="973"/>
      <c r="C82" s="974"/>
      <c r="D82" s="974"/>
      <c r="E82" s="974"/>
      <c r="F82" s="974"/>
      <c r="G82" s="975"/>
      <c r="H82" s="973"/>
      <c r="I82" s="974"/>
      <c r="J82" s="974"/>
      <c r="K82" s="974"/>
      <c r="L82" s="975"/>
    </row>
    <row r="83" spans="2:12" ht="15.75" thickBot="1" x14ac:dyDescent="0.3">
      <c r="B83" s="976"/>
      <c r="C83" s="977"/>
      <c r="D83" s="977"/>
      <c r="E83" s="977"/>
      <c r="F83" s="977"/>
      <c r="G83" s="978"/>
      <c r="H83" s="976"/>
      <c r="I83" s="977"/>
      <c r="J83" s="977"/>
      <c r="K83" s="977"/>
      <c r="L83" s="978"/>
    </row>
    <row r="84" spans="2:12" x14ac:dyDescent="0.25">
      <c r="B84" s="919" t="s">
        <v>898</v>
      </c>
      <c r="C84" s="920"/>
      <c r="D84" s="920"/>
      <c r="E84" s="920"/>
      <c r="F84" s="920"/>
      <c r="G84" s="921"/>
      <c r="H84" s="969" t="s">
        <v>899</v>
      </c>
      <c r="I84" s="918"/>
      <c r="J84" s="918"/>
      <c r="K84" s="918"/>
      <c r="L84" s="918"/>
    </row>
    <row r="85" spans="2:12" ht="30" customHeight="1" thickBot="1" x14ac:dyDescent="0.3">
      <c r="B85" s="922"/>
      <c r="C85" s="923"/>
      <c r="D85" s="923"/>
      <c r="E85" s="923"/>
      <c r="F85" s="923"/>
      <c r="G85" s="924"/>
      <c r="H85" s="969"/>
      <c r="I85" s="918"/>
      <c r="J85" s="918"/>
      <c r="K85" s="918"/>
      <c r="L85" s="918"/>
    </row>
    <row r="86" spans="2:12" x14ac:dyDescent="0.25">
      <c r="B86" s="970"/>
      <c r="C86" s="971"/>
      <c r="D86" s="971"/>
      <c r="E86" s="971"/>
      <c r="F86" s="971"/>
      <c r="G86" s="972"/>
      <c r="H86" s="970"/>
      <c r="I86" s="971"/>
      <c r="J86" s="971"/>
      <c r="K86" s="971"/>
      <c r="L86" s="972"/>
    </row>
    <row r="87" spans="2:12" x14ac:dyDescent="0.25">
      <c r="B87" s="973"/>
      <c r="C87" s="974"/>
      <c r="D87" s="974"/>
      <c r="E87" s="974"/>
      <c r="F87" s="974"/>
      <c r="G87" s="975"/>
      <c r="H87" s="973"/>
      <c r="I87" s="974"/>
      <c r="J87" s="974"/>
      <c r="K87" s="974"/>
      <c r="L87" s="975"/>
    </row>
    <row r="88" spans="2:12" x14ac:dyDescent="0.25">
      <c r="B88" s="973"/>
      <c r="C88" s="974"/>
      <c r="D88" s="974"/>
      <c r="E88" s="974"/>
      <c r="F88" s="974"/>
      <c r="G88" s="975"/>
      <c r="H88" s="973"/>
      <c r="I88" s="974"/>
      <c r="J88" s="974"/>
      <c r="K88" s="974"/>
      <c r="L88" s="975"/>
    </row>
    <row r="89" spans="2:12" x14ac:dyDescent="0.25">
      <c r="B89" s="973"/>
      <c r="C89" s="974"/>
      <c r="D89" s="974"/>
      <c r="E89" s="974"/>
      <c r="F89" s="974"/>
      <c r="G89" s="975"/>
      <c r="H89" s="973"/>
      <c r="I89" s="974"/>
      <c r="J89" s="974"/>
      <c r="K89" s="974"/>
      <c r="L89" s="975"/>
    </row>
    <row r="90" spans="2:12" x14ac:dyDescent="0.25">
      <c r="B90" s="973"/>
      <c r="C90" s="974"/>
      <c r="D90" s="974"/>
      <c r="E90" s="974"/>
      <c r="F90" s="974"/>
      <c r="G90" s="975"/>
      <c r="H90" s="973"/>
      <c r="I90" s="974"/>
      <c r="J90" s="974"/>
      <c r="K90" s="974"/>
      <c r="L90" s="975"/>
    </row>
    <row r="91" spans="2:12" x14ac:dyDescent="0.25">
      <c r="B91" s="973"/>
      <c r="C91" s="974"/>
      <c r="D91" s="974"/>
      <c r="E91" s="974"/>
      <c r="F91" s="974"/>
      <c r="G91" s="975"/>
      <c r="H91" s="973"/>
      <c r="I91" s="974"/>
      <c r="J91" s="974"/>
      <c r="K91" s="974"/>
      <c r="L91" s="975"/>
    </row>
    <row r="92" spans="2:12" x14ac:dyDescent="0.25">
      <c r="B92" s="973"/>
      <c r="C92" s="974"/>
      <c r="D92" s="974"/>
      <c r="E92" s="974"/>
      <c r="F92" s="974"/>
      <c r="G92" s="975"/>
      <c r="H92" s="973"/>
      <c r="I92" s="974"/>
      <c r="J92" s="974"/>
      <c r="K92" s="974"/>
      <c r="L92" s="975"/>
    </row>
    <row r="93" spans="2:12" x14ac:dyDescent="0.25">
      <c r="B93" s="973"/>
      <c r="C93" s="974"/>
      <c r="D93" s="974"/>
      <c r="E93" s="974"/>
      <c r="F93" s="974"/>
      <c r="G93" s="975"/>
      <c r="H93" s="973"/>
      <c r="I93" s="974"/>
      <c r="J93" s="974"/>
      <c r="K93" s="974"/>
      <c r="L93" s="975"/>
    </row>
    <row r="94" spans="2:12" x14ac:dyDescent="0.25">
      <c r="B94" s="973"/>
      <c r="C94" s="974"/>
      <c r="D94" s="974"/>
      <c r="E94" s="974"/>
      <c r="F94" s="974"/>
      <c r="G94" s="975"/>
      <c r="H94" s="973"/>
      <c r="I94" s="974"/>
      <c r="J94" s="974"/>
      <c r="K94" s="974"/>
      <c r="L94" s="975"/>
    </row>
    <row r="95" spans="2:12" x14ac:dyDescent="0.25">
      <c r="B95" s="973"/>
      <c r="C95" s="974"/>
      <c r="D95" s="974"/>
      <c r="E95" s="974"/>
      <c r="F95" s="974"/>
      <c r="G95" s="975"/>
      <c r="H95" s="973"/>
      <c r="I95" s="974"/>
      <c r="J95" s="974"/>
      <c r="K95" s="974"/>
      <c r="L95" s="975"/>
    </row>
    <row r="96" spans="2:12" x14ac:dyDescent="0.25">
      <c r="B96" s="973"/>
      <c r="C96" s="974"/>
      <c r="D96" s="974"/>
      <c r="E96" s="974"/>
      <c r="F96" s="974"/>
      <c r="G96" s="975"/>
      <c r="H96" s="973"/>
      <c r="I96" s="974"/>
      <c r="J96" s="974"/>
      <c r="K96" s="974"/>
      <c r="L96" s="975"/>
    </row>
    <row r="97" spans="2:12" x14ac:dyDescent="0.25">
      <c r="B97" s="973"/>
      <c r="C97" s="974"/>
      <c r="D97" s="974"/>
      <c r="E97" s="974"/>
      <c r="F97" s="974"/>
      <c r="G97" s="975"/>
      <c r="H97" s="973"/>
      <c r="I97" s="974"/>
      <c r="J97" s="974"/>
      <c r="K97" s="974"/>
      <c r="L97" s="975"/>
    </row>
    <row r="98" spans="2:12" x14ac:dyDescent="0.25">
      <c r="B98" s="973"/>
      <c r="C98" s="974"/>
      <c r="D98" s="974"/>
      <c r="E98" s="974"/>
      <c r="F98" s="974"/>
      <c r="G98" s="975"/>
      <c r="H98" s="973"/>
      <c r="I98" s="974"/>
      <c r="J98" s="974"/>
      <c r="K98" s="974"/>
      <c r="L98" s="975"/>
    </row>
    <row r="99" spans="2:12" ht="15.75" thickBot="1" x14ac:dyDescent="0.3">
      <c r="B99" s="976"/>
      <c r="C99" s="977"/>
      <c r="D99" s="977"/>
      <c r="E99" s="977"/>
      <c r="F99" s="977"/>
      <c r="G99" s="978"/>
      <c r="H99" s="976"/>
      <c r="I99" s="977"/>
      <c r="J99" s="977"/>
      <c r="K99" s="977"/>
      <c r="L99" s="978"/>
    </row>
    <row r="100" spans="2:12" x14ac:dyDescent="0.25">
      <c r="B100" s="919" t="s">
        <v>900</v>
      </c>
      <c r="C100" s="920"/>
      <c r="D100" s="920"/>
      <c r="E100" s="920"/>
      <c r="F100" s="920"/>
      <c r="G100" s="921"/>
      <c r="H100" s="969" t="s">
        <v>860</v>
      </c>
      <c r="I100" s="918"/>
      <c r="J100" s="918"/>
      <c r="K100" s="918"/>
      <c r="L100" s="918"/>
    </row>
    <row r="101" spans="2:12" ht="25.5" customHeight="1" thickBot="1" x14ac:dyDescent="0.3">
      <c r="B101" s="922"/>
      <c r="C101" s="923"/>
      <c r="D101" s="923"/>
      <c r="E101" s="923"/>
      <c r="F101" s="923"/>
      <c r="G101" s="924"/>
      <c r="H101" s="969"/>
      <c r="I101" s="918"/>
      <c r="J101" s="918"/>
      <c r="K101" s="918"/>
      <c r="L101" s="918"/>
    </row>
    <row r="102" spans="2:12" x14ac:dyDescent="0.25">
      <c r="B102" s="970"/>
      <c r="C102" s="971"/>
      <c r="D102" s="971"/>
      <c r="E102" s="971"/>
      <c r="F102" s="971"/>
      <c r="G102" s="972"/>
      <c r="H102" s="970"/>
      <c r="I102" s="971"/>
      <c r="J102" s="971"/>
      <c r="K102" s="971"/>
      <c r="L102" s="972"/>
    </row>
    <row r="103" spans="2:12" x14ac:dyDescent="0.25">
      <c r="B103" s="973"/>
      <c r="C103" s="974"/>
      <c r="D103" s="974"/>
      <c r="E103" s="974"/>
      <c r="F103" s="974"/>
      <c r="G103" s="975"/>
      <c r="H103" s="973"/>
      <c r="I103" s="974"/>
      <c r="J103" s="974"/>
      <c r="K103" s="974"/>
      <c r="L103" s="975"/>
    </row>
    <row r="104" spans="2:12" x14ac:dyDescent="0.25">
      <c r="B104" s="973"/>
      <c r="C104" s="974"/>
      <c r="D104" s="974"/>
      <c r="E104" s="974"/>
      <c r="F104" s="974"/>
      <c r="G104" s="975"/>
      <c r="H104" s="973"/>
      <c r="I104" s="974"/>
      <c r="J104" s="974"/>
      <c r="K104" s="974"/>
      <c r="L104" s="975"/>
    </row>
    <row r="105" spans="2:12" x14ac:dyDescent="0.25">
      <c r="B105" s="973"/>
      <c r="C105" s="974"/>
      <c r="D105" s="974"/>
      <c r="E105" s="974"/>
      <c r="F105" s="974"/>
      <c r="G105" s="975"/>
      <c r="H105" s="973"/>
      <c r="I105" s="974"/>
      <c r="J105" s="974"/>
      <c r="K105" s="974"/>
      <c r="L105" s="975"/>
    </row>
    <row r="106" spans="2:12" x14ac:dyDescent="0.25">
      <c r="B106" s="973"/>
      <c r="C106" s="974"/>
      <c r="D106" s="974"/>
      <c r="E106" s="974"/>
      <c r="F106" s="974"/>
      <c r="G106" s="975"/>
      <c r="H106" s="973"/>
      <c r="I106" s="974"/>
      <c r="J106" s="974"/>
      <c r="K106" s="974"/>
      <c r="L106" s="975"/>
    </row>
    <row r="107" spans="2:12" x14ac:dyDescent="0.25">
      <c r="B107" s="973"/>
      <c r="C107" s="974"/>
      <c r="D107" s="974"/>
      <c r="E107" s="974"/>
      <c r="F107" s="974"/>
      <c r="G107" s="975"/>
      <c r="H107" s="973"/>
      <c r="I107" s="974"/>
      <c r="J107" s="974"/>
      <c r="K107" s="974"/>
      <c r="L107" s="975"/>
    </row>
    <row r="108" spans="2:12" x14ac:dyDescent="0.25">
      <c r="B108" s="973"/>
      <c r="C108" s="974"/>
      <c r="D108" s="974"/>
      <c r="E108" s="974"/>
      <c r="F108" s="974"/>
      <c r="G108" s="975"/>
      <c r="H108" s="973"/>
      <c r="I108" s="974"/>
      <c r="J108" s="974"/>
      <c r="K108" s="974"/>
      <c r="L108" s="975"/>
    </row>
    <row r="109" spans="2:12" x14ac:dyDescent="0.25">
      <c r="B109" s="973"/>
      <c r="C109" s="974"/>
      <c r="D109" s="974"/>
      <c r="E109" s="974"/>
      <c r="F109" s="974"/>
      <c r="G109" s="975"/>
      <c r="H109" s="973"/>
      <c r="I109" s="974"/>
      <c r="J109" s="974"/>
      <c r="K109" s="974"/>
      <c r="L109" s="975"/>
    </row>
    <row r="110" spans="2:12" x14ac:dyDescent="0.25">
      <c r="B110" s="973"/>
      <c r="C110" s="974"/>
      <c r="D110" s="974"/>
      <c r="E110" s="974"/>
      <c r="F110" s="974"/>
      <c r="G110" s="975"/>
      <c r="H110" s="973"/>
      <c r="I110" s="974"/>
      <c r="J110" s="974"/>
      <c r="K110" s="974"/>
      <c r="L110" s="975"/>
    </row>
    <row r="111" spans="2:12" x14ac:dyDescent="0.25">
      <c r="B111" s="973"/>
      <c r="C111" s="974"/>
      <c r="D111" s="974"/>
      <c r="E111" s="974"/>
      <c r="F111" s="974"/>
      <c r="G111" s="975"/>
      <c r="H111" s="973"/>
      <c r="I111" s="974"/>
      <c r="J111" s="974"/>
      <c r="K111" s="974"/>
      <c r="L111" s="975"/>
    </row>
    <row r="112" spans="2:12" x14ac:dyDescent="0.25">
      <c r="B112" s="973"/>
      <c r="C112" s="974"/>
      <c r="D112" s="974"/>
      <c r="E112" s="974"/>
      <c r="F112" s="974"/>
      <c r="G112" s="975"/>
      <c r="H112" s="973"/>
      <c r="I112" s="974"/>
      <c r="J112" s="974"/>
      <c r="K112" s="974"/>
      <c r="L112" s="975"/>
    </row>
    <row r="113" spans="2:12" x14ac:dyDescent="0.25">
      <c r="B113" s="973"/>
      <c r="C113" s="974"/>
      <c r="D113" s="974"/>
      <c r="E113" s="974"/>
      <c r="F113" s="974"/>
      <c r="G113" s="975"/>
      <c r="H113" s="973"/>
      <c r="I113" s="974"/>
      <c r="J113" s="974"/>
      <c r="K113" s="974"/>
      <c r="L113" s="975"/>
    </row>
    <row r="114" spans="2:12" x14ac:dyDescent="0.25">
      <c r="B114" s="973"/>
      <c r="C114" s="974"/>
      <c r="D114" s="974"/>
      <c r="E114" s="974"/>
      <c r="F114" s="974"/>
      <c r="G114" s="975"/>
      <c r="H114" s="973"/>
      <c r="I114" s="974"/>
      <c r="J114" s="974"/>
      <c r="K114" s="974"/>
      <c r="L114" s="975"/>
    </row>
    <row r="115" spans="2:12" ht="15.75" thickBot="1" x14ac:dyDescent="0.3">
      <c r="B115" s="976"/>
      <c r="C115" s="977"/>
      <c r="D115" s="977"/>
      <c r="E115" s="977"/>
      <c r="F115" s="977"/>
      <c r="G115" s="978"/>
      <c r="H115" s="976"/>
      <c r="I115" s="977"/>
      <c r="J115" s="977"/>
      <c r="K115" s="977"/>
      <c r="L115" s="978"/>
    </row>
    <row r="116" spans="2:12" ht="23.25" customHeight="1" x14ac:dyDescent="0.25">
      <c r="B116" s="979" t="s">
        <v>901</v>
      </c>
      <c r="C116" s="980"/>
      <c r="D116" s="980"/>
      <c r="E116" s="980"/>
      <c r="F116" s="980"/>
      <c r="G116" s="981"/>
      <c r="H116" s="918" t="s">
        <v>902</v>
      </c>
      <c r="I116" s="918"/>
      <c r="J116" s="918"/>
      <c r="K116" s="918"/>
      <c r="L116" s="918"/>
    </row>
    <row r="117" spans="2:12" ht="17.25" customHeight="1" thickBot="1" x14ac:dyDescent="0.3">
      <c r="B117" s="982"/>
      <c r="C117" s="983"/>
      <c r="D117" s="983"/>
      <c r="E117" s="983"/>
      <c r="F117" s="983"/>
      <c r="G117" s="984"/>
      <c r="H117" s="918"/>
      <c r="I117" s="918"/>
      <c r="J117" s="918"/>
      <c r="K117" s="918"/>
      <c r="L117" s="918"/>
    </row>
    <row r="118" spans="2:12" x14ac:dyDescent="0.25">
      <c r="B118" s="970"/>
      <c r="C118" s="971"/>
      <c r="D118" s="971"/>
      <c r="E118" s="971"/>
      <c r="F118" s="971"/>
      <c r="G118" s="972"/>
      <c r="H118" s="970"/>
      <c r="I118" s="971"/>
      <c r="J118" s="971"/>
      <c r="K118" s="971"/>
      <c r="L118" s="972"/>
    </row>
    <row r="119" spans="2:12" x14ac:dyDescent="0.25">
      <c r="B119" s="973"/>
      <c r="C119" s="974"/>
      <c r="D119" s="974"/>
      <c r="E119" s="974"/>
      <c r="F119" s="974"/>
      <c r="G119" s="975"/>
      <c r="H119" s="973"/>
      <c r="I119" s="974"/>
      <c r="J119" s="974"/>
      <c r="K119" s="974"/>
      <c r="L119" s="975"/>
    </row>
    <row r="120" spans="2:12" x14ac:dyDescent="0.25">
      <c r="B120" s="973"/>
      <c r="C120" s="974"/>
      <c r="D120" s="974"/>
      <c r="E120" s="974"/>
      <c r="F120" s="974"/>
      <c r="G120" s="975"/>
      <c r="H120" s="973"/>
      <c r="I120" s="974"/>
      <c r="J120" s="974"/>
      <c r="K120" s="974"/>
      <c r="L120" s="975"/>
    </row>
    <row r="121" spans="2:12" x14ac:dyDescent="0.25">
      <c r="B121" s="973"/>
      <c r="C121" s="974"/>
      <c r="D121" s="974"/>
      <c r="E121" s="974"/>
      <c r="F121" s="974"/>
      <c r="G121" s="975"/>
      <c r="H121" s="973"/>
      <c r="I121" s="974"/>
      <c r="J121" s="974"/>
      <c r="K121" s="974"/>
      <c r="L121" s="975"/>
    </row>
    <row r="122" spans="2:12" x14ac:dyDescent="0.25">
      <c r="B122" s="973"/>
      <c r="C122" s="974"/>
      <c r="D122" s="974"/>
      <c r="E122" s="974"/>
      <c r="F122" s="974"/>
      <c r="G122" s="975"/>
      <c r="H122" s="973"/>
      <c r="I122" s="974"/>
      <c r="J122" s="974"/>
      <c r="K122" s="974"/>
      <c r="L122" s="975"/>
    </row>
    <row r="123" spans="2:12" x14ac:dyDescent="0.25">
      <c r="B123" s="973"/>
      <c r="C123" s="974"/>
      <c r="D123" s="974"/>
      <c r="E123" s="974"/>
      <c r="F123" s="974"/>
      <c r="G123" s="975"/>
      <c r="H123" s="973"/>
      <c r="I123" s="974"/>
      <c r="J123" s="974"/>
      <c r="K123" s="974"/>
      <c r="L123" s="975"/>
    </row>
    <row r="124" spans="2:12" x14ac:dyDescent="0.25">
      <c r="B124" s="973"/>
      <c r="C124" s="974"/>
      <c r="D124" s="974"/>
      <c r="E124" s="974"/>
      <c r="F124" s="974"/>
      <c r="G124" s="975"/>
      <c r="H124" s="973"/>
      <c r="I124" s="974"/>
      <c r="J124" s="974"/>
      <c r="K124" s="974"/>
      <c r="L124" s="975"/>
    </row>
    <row r="125" spans="2:12" x14ac:dyDescent="0.25">
      <c r="B125" s="973"/>
      <c r="C125" s="974"/>
      <c r="D125" s="974"/>
      <c r="E125" s="974"/>
      <c r="F125" s="974"/>
      <c r="G125" s="975"/>
      <c r="H125" s="973"/>
      <c r="I125" s="974"/>
      <c r="J125" s="974"/>
      <c r="K125" s="974"/>
      <c r="L125" s="975"/>
    </row>
    <row r="126" spans="2:12" x14ac:dyDescent="0.25">
      <c r="B126" s="973"/>
      <c r="C126" s="974"/>
      <c r="D126" s="974"/>
      <c r="E126" s="974"/>
      <c r="F126" s="974"/>
      <c r="G126" s="975"/>
      <c r="H126" s="973"/>
      <c r="I126" s="974"/>
      <c r="J126" s="974"/>
      <c r="K126" s="974"/>
      <c r="L126" s="975"/>
    </row>
    <row r="127" spans="2:12" x14ac:dyDescent="0.25">
      <c r="B127" s="973"/>
      <c r="C127" s="974"/>
      <c r="D127" s="974"/>
      <c r="E127" s="974"/>
      <c r="F127" s="974"/>
      <c r="G127" s="975"/>
      <c r="H127" s="973"/>
      <c r="I127" s="974"/>
      <c r="J127" s="974"/>
      <c r="K127" s="974"/>
      <c r="L127" s="975"/>
    </row>
    <row r="128" spans="2:12" x14ac:dyDescent="0.25">
      <c r="B128" s="973"/>
      <c r="C128" s="974"/>
      <c r="D128" s="974"/>
      <c r="E128" s="974"/>
      <c r="F128" s="974"/>
      <c r="G128" s="975"/>
      <c r="H128" s="973"/>
      <c r="I128" s="974"/>
      <c r="J128" s="974"/>
      <c r="K128" s="974"/>
      <c r="L128" s="975"/>
    </row>
    <row r="129" spans="2:12" x14ac:dyDescent="0.25">
      <c r="B129" s="973"/>
      <c r="C129" s="974"/>
      <c r="D129" s="974"/>
      <c r="E129" s="974"/>
      <c r="F129" s="974"/>
      <c r="G129" s="975"/>
      <c r="H129" s="973"/>
      <c r="I129" s="974"/>
      <c r="J129" s="974"/>
      <c r="K129" s="974"/>
      <c r="L129" s="975"/>
    </row>
    <row r="130" spans="2:12" x14ac:dyDescent="0.25">
      <c r="B130" s="973"/>
      <c r="C130" s="974"/>
      <c r="D130" s="974"/>
      <c r="E130" s="974"/>
      <c r="F130" s="974"/>
      <c r="G130" s="975"/>
      <c r="H130" s="973"/>
      <c r="I130" s="974"/>
      <c r="J130" s="974"/>
      <c r="K130" s="974"/>
      <c r="L130" s="975"/>
    </row>
    <row r="131" spans="2:12" ht="15.75" thickBot="1" x14ac:dyDescent="0.3">
      <c r="B131" s="976"/>
      <c r="C131" s="977"/>
      <c r="D131" s="977"/>
      <c r="E131" s="977"/>
      <c r="F131" s="977"/>
      <c r="G131" s="978"/>
      <c r="H131" s="976"/>
      <c r="I131" s="977"/>
      <c r="J131" s="977"/>
      <c r="K131" s="977"/>
      <c r="L131" s="978"/>
    </row>
    <row r="132" spans="2:12" ht="20.25" customHeight="1" x14ac:dyDescent="0.25">
      <c r="B132" s="979" t="s">
        <v>902</v>
      </c>
      <c r="C132" s="980"/>
      <c r="D132" s="980"/>
      <c r="E132" s="980"/>
      <c r="F132" s="980"/>
      <c r="G132" s="981"/>
      <c r="H132" s="918" t="s">
        <v>861</v>
      </c>
      <c r="I132" s="918"/>
      <c r="J132" s="918"/>
      <c r="K132" s="918"/>
      <c r="L132" s="918"/>
    </row>
    <row r="133" spans="2:12" ht="15.75" thickBot="1" x14ac:dyDescent="0.3">
      <c r="B133" s="985"/>
      <c r="C133" s="986"/>
      <c r="D133" s="986"/>
      <c r="E133" s="986"/>
      <c r="F133" s="986"/>
      <c r="G133" s="987"/>
      <c r="H133" s="988"/>
      <c r="I133" s="988"/>
      <c r="J133" s="988"/>
      <c r="K133" s="988"/>
      <c r="L133" s="988"/>
    </row>
    <row r="134" spans="2:12" x14ac:dyDescent="0.25">
      <c r="B134" s="970"/>
      <c r="C134" s="971"/>
      <c r="D134" s="971"/>
      <c r="E134" s="971"/>
      <c r="F134" s="971"/>
      <c r="G134" s="972"/>
      <c r="H134" s="970"/>
      <c r="I134" s="971"/>
      <c r="J134" s="971"/>
      <c r="K134" s="971"/>
      <c r="L134" s="972"/>
    </row>
    <row r="135" spans="2:12" x14ac:dyDescent="0.25">
      <c r="B135" s="973"/>
      <c r="C135" s="974"/>
      <c r="D135" s="974"/>
      <c r="E135" s="974"/>
      <c r="F135" s="974"/>
      <c r="G135" s="975"/>
      <c r="H135" s="973"/>
      <c r="I135" s="974"/>
      <c r="J135" s="974"/>
      <c r="K135" s="974"/>
      <c r="L135" s="975"/>
    </row>
    <row r="136" spans="2:12" x14ac:dyDescent="0.25">
      <c r="B136" s="973"/>
      <c r="C136" s="974"/>
      <c r="D136" s="974"/>
      <c r="E136" s="974"/>
      <c r="F136" s="974"/>
      <c r="G136" s="975"/>
      <c r="H136" s="973"/>
      <c r="I136" s="974"/>
      <c r="J136" s="974"/>
      <c r="K136" s="974"/>
      <c r="L136" s="975"/>
    </row>
    <row r="137" spans="2:12" x14ac:dyDescent="0.25">
      <c r="B137" s="973"/>
      <c r="C137" s="974"/>
      <c r="D137" s="974"/>
      <c r="E137" s="974"/>
      <c r="F137" s="974"/>
      <c r="G137" s="975"/>
      <c r="H137" s="973"/>
      <c r="I137" s="974"/>
      <c r="J137" s="974"/>
      <c r="K137" s="974"/>
      <c r="L137" s="975"/>
    </row>
    <row r="138" spans="2:12" x14ac:dyDescent="0.25">
      <c r="B138" s="973"/>
      <c r="C138" s="974"/>
      <c r="D138" s="974"/>
      <c r="E138" s="974"/>
      <c r="F138" s="974"/>
      <c r="G138" s="975"/>
      <c r="H138" s="973"/>
      <c r="I138" s="974"/>
      <c r="J138" s="974"/>
      <c r="K138" s="974"/>
      <c r="L138" s="975"/>
    </row>
    <row r="139" spans="2:12" x14ac:dyDescent="0.25">
      <c r="B139" s="973"/>
      <c r="C139" s="974"/>
      <c r="D139" s="974"/>
      <c r="E139" s="974"/>
      <c r="F139" s="974"/>
      <c r="G139" s="975"/>
      <c r="H139" s="973"/>
      <c r="I139" s="974"/>
      <c r="J139" s="974"/>
      <c r="K139" s="974"/>
      <c r="L139" s="975"/>
    </row>
    <row r="140" spans="2:12" x14ac:dyDescent="0.25">
      <c r="B140" s="973"/>
      <c r="C140" s="974"/>
      <c r="D140" s="974"/>
      <c r="E140" s="974"/>
      <c r="F140" s="974"/>
      <c r="G140" s="975"/>
      <c r="H140" s="973"/>
      <c r="I140" s="974"/>
      <c r="J140" s="974"/>
      <c r="K140" s="974"/>
      <c r="L140" s="975"/>
    </row>
    <row r="141" spans="2:12" x14ac:dyDescent="0.25">
      <c r="B141" s="973"/>
      <c r="C141" s="974"/>
      <c r="D141" s="974"/>
      <c r="E141" s="974"/>
      <c r="F141" s="974"/>
      <c r="G141" s="975"/>
      <c r="H141" s="973"/>
      <c r="I141" s="974"/>
      <c r="J141" s="974"/>
      <c r="K141" s="974"/>
      <c r="L141" s="975"/>
    </row>
    <row r="142" spans="2:12" x14ac:dyDescent="0.25">
      <c r="B142" s="973"/>
      <c r="C142" s="974"/>
      <c r="D142" s="974"/>
      <c r="E142" s="974"/>
      <c r="F142" s="974"/>
      <c r="G142" s="975"/>
      <c r="H142" s="973"/>
      <c r="I142" s="974"/>
      <c r="J142" s="974"/>
      <c r="K142" s="974"/>
      <c r="L142" s="975"/>
    </row>
    <row r="143" spans="2:12" x14ac:dyDescent="0.25">
      <c r="B143" s="973"/>
      <c r="C143" s="974"/>
      <c r="D143" s="974"/>
      <c r="E143" s="974"/>
      <c r="F143" s="974"/>
      <c r="G143" s="975"/>
      <c r="H143" s="973"/>
      <c r="I143" s="974"/>
      <c r="J143" s="974"/>
      <c r="K143" s="974"/>
      <c r="L143" s="975"/>
    </row>
    <row r="144" spans="2:12" x14ac:dyDescent="0.25">
      <c r="B144" s="973"/>
      <c r="C144" s="974"/>
      <c r="D144" s="974"/>
      <c r="E144" s="974"/>
      <c r="F144" s="974"/>
      <c r="G144" s="975"/>
      <c r="H144" s="973"/>
      <c r="I144" s="974"/>
      <c r="J144" s="974"/>
      <c r="K144" s="974"/>
      <c r="L144" s="975"/>
    </row>
    <row r="145" spans="2:12" x14ac:dyDescent="0.25">
      <c r="B145" s="973"/>
      <c r="C145" s="974"/>
      <c r="D145" s="974"/>
      <c r="E145" s="974"/>
      <c r="F145" s="974"/>
      <c r="G145" s="975"/>
      <c r="H145" s="973"/>
      <c r="I145" s="974"/>
      <c r="J145" s="974"/>
      <c r="K145" s="974"/>
      <c r="L145" s="975"/>
    </row>
    <row r="146" spans="2:12" x14ac:dyDescent="0.25">
      <c r="B146" s="973"/>
      <c r="C146" s="974"/>
      <c r="D146" s="974"/>
      <c r="E146" s="974"/>
      <c r="F146" s="974"/>
      <c r="G146" s="975"/>
      <c r="H146" s="973"/>
      <c r="I146" s="974"/>
      <c r="J146" s="974"/>
      <c r="K146" s="974"/>
      <c r="L146" s="975"/>
    </row>
    <row r="147" spans="2:12" ht="15.75" thickBot="1" x14ac:dyDescent="0.3">
      <c r="B147" s="976"/>
      <c r="C147" s="977"/>
      <c r="D147" s="977"/>
      <c r="E147" s="977"/>
      <c r="F147" s="977"/>
      <c r="G147" s="978"/>
      <c r="H147" s="976"/>
      <c r="I147" s="977"/>
      <c r="J147" s="977"/>
      <c r="K147" s="977"/>
      <c r="L147" s="978"/>
    </row>
    <row r="148" spans="2:12" ht="28.5" customHeight="1" x14ac:dyDescent="0.25">
      <c r="B148" s="989" t="s">
        <v>903</v>
      </c>
      <c r="C148" s="990"/>
      <c r="D148" s="990"/>
      <c r="E148" s="990"/>
      <c r="F148" s="990"/>
      <c r="G148" s="991"/>
      <c r="H148" s="989" t="s">
        <v>903</v>
      </c>
      <c r="I148" s="990"/>
      <c r="J148" s="990"/>
      <c r="K148" s="990"/>
      <c r="L148" s="991"/>
    </row>
    <row r="149" spans="2:12" ht="25.5" customHeight="1" thickBot="1" x14ac:dyDescent="0.3">
      <c r="B149" s="992"/>
      <c r="C149" s="993"/>
      <c r="D149" s="993"/>
      <c r="E149" s="993"/>
      <c r="F149" s="993"/>
      <c r="G149" s="994"/>
      <c r="H149" s="992"/>
      <c r="I149" s="993"/>
      <c r="J149" s="993"/>
      <c r="K149" s="993"/>
      <c r="L149" s="994"/>
    </row>
  </sheetData>
  <mergeCells count="43">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133" min="1" max="12"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09"/>
  <sheetViews>
    <sheetView topLeftCell="A292" workbookViewId="0">
      <selection activeCell="G20" sqref="G20:K21"/>
    </sheetView>
  </sheetViews>
  <sheetFormatPr baseColWidth="10" defaultColWidth="11.5703125" defaultRowHeight="15" x14ac:dyDescent="0.25"/>
  <cols>
    <col min="1" max="5" width="11.5703125" style="130"/>
    <col min="6" max="6" width="7.42578125" style="130" customWidth="1"/>
    <col min="7" max="7" width="11.5703125" style="130"/>
    <col min="8" max="8" width="20" style="130" customWidth="1"/>
    <col min="9" max="16384" width="11.5703125" style="130"/>
  </cols>
  <sheetData>
    <row r="1" spans="1:11" x14ac:dyDescent="0.25">
      <c r="A1" s="880" t="s">
        <v>386</v>
      </c>
      <c r="B1" s="881"/>
      <c r="C1" s="881"/>
      <c r="D1" s="881"/>
      <c r="E1" s="881"/>
      <c r="F1" s="881"/>
      <c r="G1" s="881"/>
      <c r="H1" s="881"/>
      <c r="I1" s="881"/>
      <c r="J1" s="881"/>
      <c r="K1" s="882"/>
    </row>
    <row r="2" spans="1:11" ht="28.5" customHeight="1" x14ac:dyDescent="0.25">
      <c r="A2" s="883"/>
      <c r="B2" s="884"/>
      <c r="C2" s="884"/>
      <c r="D2" s="884"/>
      <c r="E2" s="884"/>
      <c r="F2" s="884"/>
      <c r="G2" s="884"/>
      <c r="H2" s="884"/>
      <c r="I2" s="884"/>
      <c r="J2" s="884"/>
      <c r="K2" s="885"/>
    </row>
    <row r="3" spans="1:11" x14ac:dyDescent="0.25">
      <c r="A3" s="886" t="s">
        <v>434</v>
      </c>
      <c r="B3" s="887"/>
      <c r="C3" s="887"/>
      <c r="D3" s="888"/>
      <c r="E3" s="160">
        <v>43951</v>
      </c>
      <c r="F3" s="886" t="s">
        <v>435</v>
      </c>
      <c r="G3" s="887"/>
      <c r="H3" s="888"/>
      <c r="I3" s="937">
        <v>43957</v>
      </c>
      <c r="J3" s="887"/>
      <c r="K3" s="888"/>
    </row>
    <row r="4" spans="1:11" ht="24" x14ac:dyDescent="0.25">
      <c r="A4" s="892" t="s">
        <v>384</v>
      </c>
      <c r="B4" s="893"/>
      <c r="C4" s="893"/>
      <c r="D4" s="893"/>
      <c r="E4" s="893"/>
      <c r="F4" s="893"/>
      <c r="G4" s="894"/>
      <c r="H4" s="168" t="s">
        <v>757</v>
      </c>
      <c r="I4" s="168" t="s">
        <v>2</v>
      </c>
      <c r="J4" s="898" t="s">
        <v>0</v>
      </c>
      <c r="K4" s="899"/>
    </row>
    <row r="5" spans="1:11" ht="24" x14ac:dyDescent="0.25">
      <c r="A5" s="895"/>
      <c r="B5" s="896"/>
      <c r="C5" s="896"/>
      <c r="D5" s="896"/>
      <c r="E5" s="896"/>
      <c r="F5" s="896"/>
      <c r="G5" s="897"/>
      <c r="H5" s="132" t="s">
        <v>758</v>
      </c>
      <c r="I5" s="168">
        <v>2</v>
      </c>
      <c r="J5" s="898" t="s">
        <v>436</v>
      </c>
      <c r="K5" s="899"/>
    </row>
    <row r="6" spans="1:11" x14ac:dyDescent="0.25">
      <c r="A6" s="900" t="s">
        <v>658</v>
      </c>
      <c r="B6" s="901"/>
      <c r="C6" s="901"/>
      <c r="D6" s="901"/>
      <c r="E6" s="901"/>
      <c r="F6" s="902"/>
      <c r="G6" s="900" t="s">
        <v>659</v>
      </c>
      <c r="H6" s="901"/>
      <c r="I6" s="901"/>
      <c r="J6" s="901"/>
      <c r="K6" s="902"/>
    </row>
    <row r="7" spans="1:11" x14ac:dyDescent="0.25">
      <c r="A7" s="900"/>
      <c r="B7" s="901"/>
      <c r="C7" s="901"/>
      <c r="D7" s="901"/>
      <c r="E7" s="901"/>
      <c r="F7" s="902"/>
      <c r="G7" s="900"/>
      <c r="H7" s="901"/>
      <c r="I7" s="901"/>
      <c r="J7" s="901"/>
      <c r="K7" s="902"/>
    </row>
    <row r="8" spans="1:11" x14ac:dyDescent="0.25">
      <c r="A8" s="900"/>
      <c r="B8" s="901"/>
      <c r="C8" s="901"/>
      <c r="D8" s="901"/>
      <c r="E8" s="901"/>
      <c r="F8" s="902"/>
      <c r="G8" s="900"/>
      <c r="H8" s="901"/>
      <c r="I8" s="901"/>
      <c r="J8" s="901"/>
      <c r="K8" s="902"/>
    </row>
    <row r="9" spans="1:11" x14ac:dyDescent="0.25">
      <c r="A9" s="900"/>
      <c r="B9" s="901"/>
      <c r="C9" s="901"/>
      <c r="D9" s="901"/>
      <c r="E9" s="901"/>
      <c r="F9" s="902"/>
      <c r="G9" s="900"/>
      <c r="H9" s="901"/>
      <c r="I9" s="901"/>
      <c r="J9" s="901"/>
      <c r="K9" s="902"/>
    </row>
    <row r="10" spans="1:11" x14ac:dyDescent="0.25">
      <c r="A10" s="900"/>
      <c r="B10" s="901"/>
      <c r="C10" s="901"/>
      <c r="D10" s="901"/>
      <c r="E10" s="901"/>
      <c r="F10" s="902"/>
      <c r="G10" s="900"/>
      <c r="H10" s="901"/>
      <c r="I10" s="901"/>
      <c r="J10" s="901"/>
      <c r="K10" s="902"/>
    </row>
    <row r="11" spans="1:11" x14ac:dyDescent="0.25">
      <c r="A11" s="900"/>
      <c r="B11" s="901"/>
      <c r="C11" s="901"/>
      <c r="D11" s="901"/>
      <c r="E11" s="901"/>
      <c r="F11" s="902"/>
      <c r="G11" s="900"/>
      <c r="H11" s="901"/>
      <c r="I11" s="901"/>
      <c r="J11" s="901"/>
      <c r="K11" s="902"/>
    </row>
    <row r="12" spans="1:11" x14ac:dyDescent="0.25">
      <c r="A12" s="900"/>
      <c r="B12" s="901"/>
      <c r="C12" s="901"/>
      <c r="D12" s="901"/>
      <c r="E12" s="901"/>
      <c r="F12" s="902"/>
      <c r="G12" s="900"/>
      <c r="H12" s="901"/>
      <c r="I12" s="901"/>
      <c r="J12" s="901"/>
      <c r="K12" s="902"/>
    </row>
    <row r="13" spans="1:11" x14ac:dyDescent="0.25">
      <c r="A13" s="900"/>
      <c r="B13" s="901"/>
      <c r="C13" s="901"/>
      <c r="D13" s="901"/>
      <c r="E13" s="901"/>
      <c r="F13" s="902"/>
      <c r="G13" s="900"/>
      <c r="H13" s="901"/>
      <c r="I13" s="901"/>
      <c r="J13" s="901"/>
      <c r="K13" s="902"/>
    </row>
    <row r="14" spans="1:11" x14ac:dyDescent="0.25">
      <c r="A14" s="900"/>
      <c r="B14" s="901"/>
      <c r="C14" s="901"/>
      <c r="D14" s="901"/>
      <c r="E14" s="901"/>
      <c r="F14" s="902"/>
      <c r="G14" s="900"/>
      <c r="H14" s="901"/>
      <c r="I14" s="901"/>
      <c r="J14" s="901"/>
      <c r="K14" s="902"/>
    </row>
    <row r="15" spans="1:11" x14ac:dyDescent="0.25">
      <c r="A15" s="900"/>
      <c r="B15" s="901"/>
      <c r="C15" s="901"/>
      <c r="D15" s="901"/>
      <c r="E15" s="901"/>
      <c r="F15" s="902"/>
      <c r="G15" s="900"/>
      <c r="H15" s="901"/>
      <c r="I15" s="901"/>
      <c r="J15" s="901"/>
      <c r="K15" s="902"/>
    </row>
    <row r="16" spans="1:11" x14ac:dyDescent="0.25">
      <c r="A16" s="900"/>
      <c r="B16" s="901"/>
      <c r="C16" s="901"/>
      <c r="D16" s="901"/>
      <c r="E16" s="901"/>
      <c r="F16" s="902"/>
      <c r="G16" s="900"/>
      <c r="H16" s="901"/>
      <c r="I16" s="901"/>
      <c r="J16" s="901"/>
      <c r="K16" s="902"/>
    </row>
    <row r="17" spans="1:11" x14ac:dyDescent="0.25">
      <c r="A17" s="900"/>
      <c r="B17" s="901"/>
      <c r="C17" s="901"/>
      <c r="D17" s="901"/>
      <c r="E17" s="901"/>
      <c r="F17" s="902"/>
      <c r="G17" s="900"/>
      <c r="H17" s="901"/>
      <c r="I17" s="901"/>
      <c r="J17" s="901"/>
      <c r="K17" s="902"/>
    </row>
    <row r="18" spans="1:11" x14ac:dyDescent="0.25">
      <c r="A18" s="900"/>
      <c r="B18" s="901"/>
      <c r="C18" s="901"/>
      <c r="D18" s="901"/>
      <c r="E18" s="901"/>
      <c r="F18" s="902"/>
      <c r="G18" s="900"/>
      <c r="H18" s="901"/>
      <c r="I18" s="901"/>
      <c r="J18" s="901"/>
      <c r="K18" s="902"/>
    </row>
    <row r="19" spans="1:11" ht="15.75" thickBot="1" x14ac:dyDescent="0.3">
      <c r="A19" s="900"/>
      <c r="B19" s="901"/>
      <c r="C19" s="901"/>
      <c r="D19" s="901"/>
      <c r="E19" s="901"/>
      <c r="F19" s="902"/>
      <c r="G19" s="900"/>
      <c r="H19" s="901"/>
      <c r="I19" s="901"/>
      <c r="J19" s="901"/>
      <c r="K19" s="902"/>
    </row>
    <row r="20" spans="1:11" x14ac:dyDescent="0.25">
      <c r="A20" s="995" t="s">
        <v>999</v>
      </c>
      <c r="B20" s="925"/>
      <c r="C20" s="925"/>
      <c r="D20" s="925"/>
      <c r="E20" s="925"/>
      <c r="F20" s="926"/>
      <c r="G20" s="929" t="s">
        <v>1000</v>
      </c>
      <c r="H20" s="930"/>
      <c r="I20" s="930"/>
      <c r="J20" s="930"/>
      <c r="K20" s="931"/>
    </row>
    <row r="21" spans="1:11" ht="15.75" thickBot="1" x14ac:dyDescent="0.3">
      <c r="A21" s="996"/>
      <c r="B21" s="927"/>
      <c r="C21" s="927"/>
      <c r="D21" s="927"/>
      <c r="E21" s="927"/>
      <c r="F21" s="928"/>
      <c r="G21" s="932"/>
      <c r="H21" s="933"/>
      <c r="I21" s="933"/>
      <c r="J21" s="933"/>
      <c r="K21" s="934"/>
    </row>
    <row r="22" spans="1:11" x14ac:dyDescent="0.25">
      <c r="A22" s="915" t="s">
        <v>807</v>
      </c>
      <c r="B22" s="916"/>
      <c r="C22" s="916"/>
      <c r="D22" s="916"/>
      <c r="E22" s="916"/>
      <c r="F22" s="917"/>
      <c r="G22" s="915" t="s">
        <v>808</v>
      </c>
      <c r="H22" s="916"/>
      <c r="I22" s="916"/>
      <c r="J22" s="916"/>
      <c r="K22" s="917"/>
    </row>
    <row r="23" spans="1:11" x14ac:dyDescent="0.25">
      <c r="A23" s="900"/>
      <c r="B23" s="901"/>
      <c r="C23" s="901"/>
      <c r="D23" s="901"/>
      <c r="E23" s="901"/>
      <c r="F23" s="902"/>
      <c r="G23" s="900"/>
      <c r="H23" s="901"/>
      <c r="I23" s="901"/>
      <c r="J23" s="901"/>
      <c r="K23" s="902"/>
    </row>
    <row r="24" spans="1:11" x14ac:dyDescent="0.25">
      <c r="A24" s="900"/>
      <c r="B24" s="901"/>
      <c r="C24" s="901"/>
      <c r="D24" s="901"/>
      <c r="E24" s="901"/>
      <c r="F24" s="902"/>
      <c r="G24" s="900"/>
      <c r="H24" s="901"/>
      <c r="I24" s="901"/>
      <c r="J24" s="901"/>
      <c r="K24" s="902"/>
    </row>
    <row r="25" spans="1:11" x14ac:dyDescent="0.25">
      <c r="A25" s="900"/>
      <c r="B25" s="901"/>
      <c r="C25" s="901"/>
      <c r="D25" s="901"/>
      <c r="E25" s="901"/>
      <c r="F25" s="902"/>
      <c r="G25" s="900"/>
      <c r="H25" s="901"/>
      <c r="I25" s="901"/>
      <c r="J25" s="901"/>
      <c r="K25" s="902"/>
    </row>
    <row r="26" spans="1:11" x14ac:dyDescent="0.25">
      <c r="A26" s="900"/>
      <c r="B26" s="901"/>
      <c r="C26" s="901"/>
      <c r="D26" s="901"/>
      <c r="E26" s="901"/>
      <c r="F26" s="902"/>
      <c r="G26" s="900"/>
      <c r="H26" s="901"/>
      <c r="I26" s="901"/>
      <c r="J26" s="901"/>
      <c r="K26" s="902"/>
    </row>
    <row r="27" spans="1:11" x14ac:dyDescent="0.25">
      <c r="A27" s="900"/>
      <c r="B27" s="901"/>
      <c r="C27" s="901"/>
      <c r="D27" s="901"/>
      <c r="E27" s="901"/>
      <c r="F27" s="902"/>
      <c r="G27" s="900"/>
      <c r="H27" s="901"/>
      <c r="I27" s="901"/>
      <c r="J27" s="901"/>
      <c r="K27" s="902"/>
    </row>
    <row r="28" spans="1:11" x14ac:dyDescent="0.25">
      <c r="A28" s="900"/>
      <c r="B28" s="901"/>
      <c r="C28" s="901"/>
      <c r="D28" s="901"/>
      <c r="E28" s="901"/>
      <c r="F28" s="902"/>
      <c r="G28" s="900"/>
      <c r="H28" s="901"/>
      <c r="I28" s="901"/>
      <c r="J28" s="901"/>
      <c r="K28" s="902"/>
    </row>
    <row r="29" spans="1:11" x14ac:dyDescent="0.25">
      <c r="A29" s="900"/>
      <c r="B29" s="901"/>
      <c r="C29" s="901"/>
      <c r="D29" s="901"/>
      <c r="E29" s="901"/>
      <c r="F29" s="902"/>
      <c r="G29" s="900"/>
      <c r="H29" s="901"/>
      <c r="I29" s="901"/>
      <c r="J29" s="901"/>
      <c r="K29" s="902"/>
    </row>
    <row r="30" spans="1:11" x14ac:dyDescent="0.25">
      <c r="A30" s="900"/>
      <c r="B30" s="901"/>
      <c r="C30" s="901"/>
      <c r="D30" s="901"/>
      <c r="E30" s="901"/>
      <c r="F30" s="902"/>
      <c r="G30" s="900"/>
      <c r="H30" s="901"/>
      <c r="I30" s="901"/>
      <c r="J30" s="901"/>
      <c r="K30" s="902"/>
    </row>
    <row r="31" spans="1:11" x14ac:dyDescent="0.25">
      <c r="A31" s="900"/>
      <c r="B31" s="901"/>
      <c r="C31" s="901"/>
      <c r="D31" s="901"/>
      <c r="E31" s="901"/>
      <c r="F31" s="902"/>
      <c r="G31" s="900"/>
      <c r="H31" s="901"/>
      <c r="I31" s="901"/>
      <c r="J31" s="901"/>
      <c r="K31" s="902"/>
    </row>
    <row r="32" spans="1:11" x14ac:dyDescent="0.25">
      <c r="A32" s="900"/>
      <c r="B32" s="901"/>
      <c r="C32" s="901"/>
      <c r="D32" s="901"/>
      <c r="E32" s="901"/>
      <c r="F32" s="902"/>
      <c r="G32" s="900"/>
      <c r="H32" s="901"/>
      <c r="I32" s="901"/>
      <c r="J32" s="901"/>
      <c r="K32" s="902"/>
    </row>
    <row r="33" spans="1:11" x14ac:dyDescent="0.25">
      <c r="A33" s="900"/>
      <c r="B33" s="901"/>
      <c r="C33" s="901"/>
      <c r="D33" s="901"/>
      <c r="E33" s="901"/>
      <c r="F33" s="902"/>
      <c r="G33" s="900"/>
      <c r="H33" s="901"/>
      <c r="I33" s="901"/>
      <c r="J33" s="901"/>
      <c r="K33" s="902"/>
    </row>
    <row r="34" spans="1:11" x14ac:dyDescent="0.25">
      <c r="A34" s="900"/>
      <c r="B34" s="901"/>
      <c r="C34" s="901"/>
      <c r="D34" s="901"/>
      <c r="E34" s="901"/>
      <c r="F34" s="902"/>
      <c r="G34" s="900"/>
      <c r="H34" s="901"/>
      <c r="I34" s="901"/>
      <c r="J34" s="901"/>
      <c r="K34" s="902"/>
    </row>
    <row r="35" spans="1:11" ht="15.75" thickBot="1" x14ac:dyDescent="0.3">
      <c r="A35" s="900"/>
      <c r="B35" s="901"/>
      <c r="C35" s="901"/>
      <c r="D35" s="901"/>
      <c r="E35" s="901"/>
      <c r="F35" s="902"/>
      <c r="G35" s="900"/>
      <c r="H35" s="901"/>
      <c r="I35" s="901"/>
      <c r="J35" s="901"/>
      <c r="K35" s="902"/>
    </row>
    <row r="36" spans="1:11" x14ac:dyDescent="0.25">
      <c r="A36" s="995" t="s">
        <v>1001</v>
      </c>
      <c r="B36" s="925"/>
      <c r="C36" s="925"/>
      <c r="D36" s="925"/>
      <c r="E36" s="925"/>
      <c r="F36" s="926"/>
      <c r="G36" s="929" t="s">
        <v>1002</v>
      </c>
      <c r="H36" s="930"/>
      <c r="I36" s="930"/>
      <c r="J36" s="930"/>
      <c r="K36" s="931"/>
    </row>
    <row r="37" spans="1:11" ht="15.75" thickBot="1" x14ac:dyDescent="0.3">
      <c r="A37" s="996"/>
      <c r="B37" s="927"/>
      <c r="C37" s="927"/>
      <c r="D37" s="927"/>
      <c r="E37" s="927"/>
      <c r="F37" s="928"/>
      <c r="G37" s="932"/>
      <c r="H37" s="933"/>
      <c r="I37" s="933"/>
      <c r="J37" s="933"/>
      <c r="K37" s="934"/>
    </row>
    <row r="38" spans="1:11" x14ac:dyDescent="0.25">
      <c r="A38" s="915" t="s">
        <v>809</v>
      </c>
      <c r="B38" s="916"/>
      <c r="C38" s="916"/>
      <c r="D38" s="916"/>
      <c r="E38" s="916"/>
      <c r="F38" s="917"/>
      <c r="G38" s="915" t="s">
        <v>810</v>
      </c>
      <c r="H38" s="916"/>
      <c r="I38" s="916"/>
      <c r="J38" s="916"/>
      <c r="K38" s="917"/>
    </row>
    <row r="39" spans="1:11" x14ac:dyDescent="0.25">
      <c r="A39" s="900"/>
      <c r="B39" s="901"/>
      <c r="C39" s="901"/>
      <c r="D39" s="901"/>
      <c r="E39" s="901"/>
      <c r="F39" s="902"/>
      <c r="G39" s="900"/>
      <c r="H39" s="901"/>
      <c r="I39" s="901"/>
      <c r="J39" s="901"/>
      <c r="K39" s="902"/>
    </row>
    <row r="40" spans="1:11" x14ac:dyDescent="0.25">
      <c r="A40" s="900"/>
      <c r="B40" s="901"/>
      <c r="C40" s="901"/>
      <c r="D40" s="901"/>
      <c r="E40" s="901"/>
      <c r="F40" s="902"/>
      <c r="G40" s="900"/>
      <c r="H40" s="901"/>
      <c r="I40" s="901"/>
      <c r="J40" s="901"/>
      <c r="K40" s="902"/>
    </row>
    <row r="41" spans="1:11" x14ac:dyDescent="0.25">
      <c r="A41" s="900"/>
      <c r="B41" s="901"/>
      <c r="C41" s="901"/>
      <c r="D41" s="901"/>
      <c r="E41" s="901"/>
      <c r="F41" s="902"/>
      <c r="G41" s="900"/>
      <c r="H41" s="901"/>
      <c r="I41" s="901"/>
      <c r="J41" s="901"/>
      <c r="K41" s="902"/>
    </row>
    <row r="42" spans="1:11" x14ac:dyDescent="0.25">
      <c r="A42" s="900"/>
      <c r="B42" s="901"/>
      <c r="C42" s="901"/>
      <c r="D42" s="901"/>
      <c r="E42" s="901"/>
      <c r="F42" s="902"/>
      <c r="G42" s="900"/>
      <c r="H42" s="901"/>
      <c r="I42" s="901"/>
      <c r="J42" s="901"/>
      <c r="K42" s="902"/>
    </row>
    <row r="43" spans="1:11" x14ac:dyDescent="0.25">
      <c r="A43" s="900"/>
      <c r="B43" s="901"/>
      <c r="C43" s="901"/>
      <c r="D43" s="901"/>
      <c r="E43" s="901"/>
      <c r="F43" s="902"/>
      <c r="G43" s="900"/>
      <c r="H43" s="901"/>
      <c r="I43" s="901"/>
      <c r="J43" s="901"/>
      <c r="K43" s="902"/>
    </row>
    <row r="44" spans="1:11" x14ac:dyDescent="0.25">
      <c r="A44" s="900"/>
      <c r="B44" s="901"/>
      <c r="C44" s="901"/>
      <c r="D44" s="901"/>
      <c r="E44" s="901"/>
      <c r="F44" s="902"/>
      <c r="G44" s="900"/>
      <c r="H44" s="901"/>
      <c r="I44" s="901"/>
      <c r="J44" s="901"/>
      <c r="K44" s="902"/>
    </row>
    <row r="45" spans="1:11" x14ac:dyDescent="0.25">
      <c r="A45" s="900"/>
      <c r="B45" s="901"/>
      <c r="C45" s="901"/>
      <c r="D45" s="901"/>
      <c r="E45" s="901"/>
      <c r="F45" s="902"/>
      <c r="G45" s="900"/>
      <c r="H45" s="901"/>
      <c r="I45" s="901"/>
      <c r="J45" s="901"/>
      <c r="K45" s="902"/>
    </row>
    <row r="46" spans="1:11" x14ac:dyDescent="0.25">
      <c r="A46" s="900"/>
      <c r="B46" s="901"/>
      <c r="C46" s="901"/>
      <c r="D46" s="901"/>
      <c r="E46" s="901"/>
      <c r="F46" s="902"/>
      <c r="G46" s="900"/>
      <c r="H46" s="901"/>
      <c r="I46" s="901"/>
      <c r="J46" s="901"/>
      <c r="K46" s="902"/>
    </row>
    <row r="47" spans="1:11" x14ac:dyDescent="0.25">
      <c r="A47" s="900"/>
      <c r="B47" s="901"/>
      <c r="C47" s="901"/>
      <c r="D47" s="901"/>
      <c r="E47" s="901"/>
      <c r="F47" s="902"/>
      <c r="G47" s="900"/>
      <c r="H47" s="901"/>
      <c r="I47" s="901"/>
      <c r="J47" s="901"/>
      <c r="K47" s="902"/>
    </row>
    <row r="48" spans="1:11" x14ac:dyDescent="0.25">
      <c r="A48" s="900"/>
      <c r="B48" s="901"/>
      <c r="C48" s="901"/>
      <c r="D48" s="901"/>
      <c r="E48" s="901"/>
      <c r="F48" s="902"/>
      <c r="G48" s="900"/>
      <c r="H48" s="901"/>
      <c r="I48" s="901"/>
      <c r="J48" s="901"/>
      <c r="K48" s="902"/>
    </row>
    <row r="49" spans="1:11" x14ac:dyDescent="0.25">
      <c r="A49" s="900"/>
      <c r="B49" s="901"/>
      <c r="C49" s="901"/>
      <c r="D49" s="901"/>
      <c r="E49" s="901"/>
      <c r="F49" s="902"/>
      <c r="G49" s="900"/>
      <c r="H49" s="901"/>
      <c r="I49" s="901"/>
      <c r="J49" s="901"/>
      <c r="K49" s="902"/>
    </row>
    <row r="50" spans="1:11" x14ac:dyDescent="0.25">
      <c r="A50" s="900"/>
      <c r="B50" s="901"/>
      <c r="C50" s="901"/>
      <c r="D50" s="901"/>
      <c r="E50" s="901"/>
      <c r="F50" s="902"/>
      <c r="G50" s="900"/>
      <c r="H50" s="901"/>
      <c r="I50" s="901"/>
      <c r="J50" s="901"/>
      <c r="K50" s="902"/>
    </row>
    <row r="51" spans="1:11" ht="15.75" thickBot="1" x14ac:dyDescent="0.3">
      <c r="A51" s="900"/>
      <c r="B51" s="901"/>
      <c r="C51" s="901"/>
      <c r="D51" s="901"/>
      <c r="E51" s="901"/>
      <c r="F51" s="902"/>
      <c r="G51" s="900"/>
      <c r="H51" s="901"/>
      <c r="I51" s="901"/>
      <c r="J51" s="901"/>
      <c r="K51" s="902"/>
    </row>
    <row r="52" spans="1:11" x14ac:dyDescent="0.25">
      <c r="A52" s="929" t="s">
        <v>1003</v>
      </c>
      <c r="B52" s="930"/>
      <c r="C52" s="930"/>
      <c r="D52" s="930"/>
      <c r="E52" s="930"/>
      <c r="F52" s="931"/>
      <c r="G52" s="929" t="s">
        <v>1003</v>
      </c>
      <c r="H52" s="930"/>
      <c r="I52" s="930"/>
      <c r="J52" s="930"/>
      <c r="K52" s="931"/>
    </row>
    <row r="53" spans="1:11" ht="15.75" thickBot="1" x14ac:dyDescent="0.3">
      <c r="A53" s="932"/>
      <c r="B53" s="933"/>
      <c r="C53" s="933"/>
      <c r="D53" s="933"/>
      <c r="E53" s="933"/>
      <c r="F53" s="934"/>
      <c r="G53" s="932"/>
      <c r="H53" s="933"/>
      <c r="I53" s="933"/>
      <c r="J53" s="933"/>
      <c r="K53" s="934"/>
    </row>
    <row r="54" spans="1:11" x14ac:dyDescent="0.25">
      <c r="A54" s="900"/>
      <c r="B54" s="901"/>
      <c r="C54" s="901"/>
      <c r="D54" s="901"/>
      <c r="E54" s="901"/>
      <c r="F54" s="902"/>
      <c r="G54" s="900" t="s">
        <v>659</v>
      </c>
      <c r="H54" s="901"/>
      <c r="I54" s="901"/>
      <c r="J54" s="901"/>
      <c r="K54" s="902"/>
    </row>
    <row r="55" spans="1:11" x14ac:dyDescent="0.25">
      <c r="A55" s="900"/>
      <c r="B55" s="901"/>
      <c r="C55" s="901"/>
      <c r="D55" s="901"/>
      <c r="E55" s="901"/>
      <c r="F55" s="902"/>
      <c r="G55" s="900"/>
      <c r="H55" s="901"/>
      <c r="I55" s="901"/>
      <c r="J55" s="901"/>
      <c r="K55" s="902"/>
    </row>
    <row r="56" spans="1:11" x14ac:dyDescent="0.25">
      <c r="A56" s="900"/>
      <c r="B56" s="901"/>
      <c r="C56" s="901"/>
      <c r="D56" s="901"/>
      <c r="E56" s="901"/>
      <c r="F56" s="902"/>
      <c r="G56" s="900"/>
      <c r="H56" s="901"/>
      <c r="I56" s="901"/>
      <c r="J56" s="901"/>
      <c r="K56" s="902"/>
    </row>
    <row r="57" spans="1:11" x14ac:dyDescent="0.25">
      <c r="A57" s="900"/>
      <c r="B57" s="901"/>
      <c r="C57" s="901"/>
      <c r="D57" s="901"/>
      <c r="E57" s="901"/>
      <c r="F57" s="902"/>
      <c r="G57" s="900"/>
      <c r="H57" s="901"/>
      <c r="I57" s="901"/>
      <c r="J57" s="901"/>
      <c r="K57" s="902"/>
    </row>
    <row r="58" spans="1:11" x14ac:dyDescent="0.25">
      <c r="A58" s="900"/>
      <c r="B58" s="901"/>
      <c r="C58" s="901"/>
      <c r="D58" s="901"/>
      <c r="E58" s="901"/>
      <c r="F58" s="902"/>
      <c r="G58" s="900"/>
      <c r="H58" s="901"/>
      <c r="I58" s="901"/>
      <c r="J58" s="901"/>
      <c r="K58" s="902"/>
    </row>
    <row r="59" spans="1:11" x14ac:dyDescent="0.25">
      <c r="A59" s="900"/>
      <c r="B59" s="901"/>
      <c r="C59" s="901"/>
      <c r="D59" s="901"/>
      <c r="E59" s="901"/>
      <c r="F59" s="902"/>
      <c r="G59" s="900"/>
      <c r="H59" s="901"/>
      <c r="I59" s="901"/>
      <c r="J59" s="901"/>
      <c r="K59" s="902"/>
    </row>
    <row r="60" spans="1:11" x14ac:dyDescent="0.25">
      <c r="A60" s="900"/>
      <c r="B60" s="901"/>
      <c r="C60" s="901"/>
      <c r="D60" s="901"/>
      <c r="E60" s="901"/>
      <c r="F60" s="902"/>
      <c r="G60" s="900"/>
      <c r="H60" s="901"/>
      <c r="I60" s="901"/>
      <c r="J60" s="901"/>
      <c r="K60" s="902"/>
    </row>
    <row r="61" spans="1:11" x14ac:dyDescent="0.25">
      <c r="A61" s="900"/>
      <c r="B61" s="901"/>
      <c r="C61" s="901"/>
      <c r="D61" s="901"/>
      <c r="E61" s="901"/>
      <c r="F61" s="902"/>
      <c r="G61" s="900"/>
      <c r="H61" s="901"/>
      <c r="I61" s="901"/>
      <c r="J61" s="901"/>
      <c r="K61" s="902"/>
    </row>
    <row r="62" spans="1:11" x14ac:dyDescent="0.25">
      <c r="A62" s="900"/>
      <c r="B62" s="901"/>
      <c r="C62" s="901"/>
      <c r="D62" s="901"/>
      <c r="E62" s="901"/>
      <c r="F62" s="902"/>
      <c r="G62" s="900"/>
      <c r="H62" s="901"/>
      <c r="I62" s="901"/>
      <c r="J62" s="901"/>
      <c r="K62" s="902"/>
    </row>
    <row r="63" spans="1:11" x14ac:dyDescent="0.25">
      <c r="A63" s="900"/>
      <c r="B63" s="901"/>
      <c r="C63" s="901"/>
      <c r="D63" s="901"/>
      <c r="E63" s="901"/>
      <c r="F63" s="902"/>
      <c r="G63" s="900"/>
      <c r="H63" s="901"/>
      <c r="I63" s="901"/>
      <c r="J63" s="901"/>
      <c r="K63" s="902"/>
    </row>
    <row r="64" spans="1:11" x14ac:dyDescent="0.25">
      <c r="A64" s="900"/>
      <c r="B64" s="901"/>
      <c r="C64" s="901"/>
      <c r="D64" s="901"/>
      <c r="E64" s="901"/>
      <c r="F64" s="902"/>
      <c r="G64" s="900"/>
      <c r="H64" s="901"/>
      <c r="I64" s="901"/>
      <c r="J64" s="901"/>
      <c r="K64" s="902"/>
    </row>
    <row r="65" spans="1:11" x14ac:dyDescent="0.25">
      <c r="A65" s="900"/>
      <c r="B65" s="901"/>
      <c r="C65" s="901"/>
      <c r="D65" s="901"/>
      <c r="E65" s="901"/>
      <c r="F65" s="902"/>
      <c r="G65" s="900"/>
      <c r="H65" s="901"/>
      <c r="I65" s="901"/>
      <c r="J65" s="901"/>
      <c r="K65" s="902"/>
    </row>
    <row r="66" spans="1:11" x14ac:dyDescent="0.25">
      <c r="A66" s="900"/>
      <c r="B66" s="901"/>
      <c r="C66" s="901"/>
      <c r="D66" s="901"/>
      <c r="E66" s="901"/>
      <c r="F66" s="902"/>
      <c r="G66" s="900"/>
      <c r="H66" s="901"/>
      <c r="I66" s="901"/>
      <c r="J66" s="901"/>
      <c r="K66" s="902"/>
    </row>
    <row r="67" spans="1:11" ht="15.75" thickBot="1" x14ac:dyDescent="0.3">
      <c r="A67" s="900"/>
      <c r="B67" s="901"/>
      <c r="C67" s="901"/>
      <c r="D67" s="901"/>
      <c r="E67" s="901"/>
      <c r="F67" s="902"/>
      <c r="G67" s="900"/>
      <c r="H67" s="901"/>
      <c r="I67" s="901"/>
      <c r="J67" s="901"/>
      <c r="K67" s="902"/>
    </row>
    <row r="68" spans="1:11" x14ac:dyDescent="0.25">
      <c r="A68" s="995" t="s">
        <v>1004</v>
      </c>
      <c r="B68" s="925"/>
      <c r="C68" s="925"/>
      <c r="D68" s="925"/>
      <c r="E68" s="925"/>
      <c r="F68" s="926"/>
      <c r="G68" s="929" t="s">
        <v>1005</v>
      </c>
      <c r="H68" s="930"/>
      <c r="I68" s="930"/>
      <c r="J68" s="930"/>
      <c r="K68" s="931"/>
    </row>
    <row r="69" spans="1:11" ht="15.75" thickBot="1" x14ac:dyDescent="0.3">
      <c r="A69" s="996"/>
      <c r="B69" s="927"/>
      <c r="C69" s="927"/>
      <c r="D69" s="927"/>
      <c r="E69" s="927"/>
      <c r="F69" s="928"/>
      <c r="G69" s="932"/>
      <c r="H69" s="933"/>
      <c r="I69" s="933"/>
      <c r="J69" s="933"/>
      <c r="K69" s="934"/>
    </row>
    <row r="70" spans="1:11" x14ac:dyDescent="0.25">
      <c r="A70" s="915" t="s">
        <v>807</v>
      </c>
      <c r="B70" s="916"/>
      <c r="C70" s="916"/>
      <c r="D70" s="916"/>
      <c r="E70" s="916"/>
      <c r="F70" s="917"/>
      <c r="G70" s="915" t="s">
        <v>808</v>
      </c>
      <c r="H70" s="916"/>
      <c r="I70" s="916"/>
      <c r="J70" s="916"/>
      <c r="K70" s="917"/>
    </row>
    <row r="71" spans="1:11" x14ac:dyDescent="0.25">
      <c r="A71" s="900"/>
      <c r="B71" s="901"/>
      <c r="C71" s="901"/>
      <c r="D71" s="901"/>
      <c r="E71" s="901"/>
      <c r="F71" s="902"/>
      <c r="G71" s="900"/>
      <c r="H71" s="901"/>
      <c r="I71" s="901"/>
      <c r="J71" s="901"/>
      <c r="K71" s="902"/>
    </row>
    <row r="72" spans="1:11" x14ac:dyDescent="0.25">
      <c r="A72" s="900"/>
      <c r="B72" s="901"/>
      <c r="C72" s="901"/>
      <c r="D72" s="901"/>
      <c r="E72" s="901"/>
      <c r="F72" s="902"/>
      <c r="G72" s="900"/>
      <c r="H72" s="901"/>
      <c r="I72" s="901"/>
      <c r="J72" s="901"/>
      <c r="K72" s="902"/>
    </row>
    <row r="73" spans="1:11" x14ac:dyDescent="0.25">
      <c r="A73" s="900"/>
      <c r="B73" s="901"/>
      <c r="C73" s="901"/>
      <c r="D73" s="901"/>
      <c r="E73" s="901"/>
      <c r="F73" s="902"/>
      <c r="G73" s="900"/>
      <c r="H73" s="901"/>
      <c r="I73" s="901"/>
      <c r="J73" s="901"/>
      <c r="K73" s="902"/>
    </row>
    <row r="74" spans="1:11" x14ac:dyDescent="0.25">
      <c r="A74" s="900"/>
      <c r="B74" s="901"/>
      <c r="C74" s="901"/>
      <c r="D74" s="901"/>
      <c r="E74" s="901"/>
      <c r="F74" s="902"/>
      <c r="G74" s="900"/>
      <c r="H74" s="901"/>
      <c r="I74" s="901"/>
      <c r="J74" s="901"/>
      <c r="K74" s="902"/>
    </row>
    <row r="75" spans="1:11" x14ac:dyDescent="0.25">
      <c r="A75" s="900"/>
      <c r="B75" s="901"/>
      <c r="C75" s="901"/>
      <c r="D75" s="901"/>
      <c r="E75" s="901"/>
      <c r="F75" s="902"/>
      <c r="G75" s="900"/>
      <c r="H75" s="901"/>
      <c r="I75" s="901"/>
      <c r="J75" s="901"/>
      <c r="K75" s="902"/>
    </row>
    <row r="76" spans="1:11" x14ac:dyDescent="0.25">
      <c r="A76" s="900"/>
      <c r="B76" s="901"/>
      <c r="C76" s="901"/>
      <c r="D76" s="901"/>
      <c r="E76" s="901"/>
      <c r="F76" s="902"/>
      <c r="G76" s="900"/>
      <c r="H76" s="901"/>
      <c r="I76" s="901"/>
      <c r="J76" s="901"/>
      <c r="K76" s="902"/>
    </row>
    <row r="77" spans="1:11" x14ac:dyDescent="0.25">
      <c r="A77" s="900"/>
      <c r="B77" s="901"/>
      <c r="C77" s="901"/>
      <c r="D77" s="901"/>
      <c r="E77" s="901"/>
      <c r="F77" s="902"/>
      <c r="G77" s="900"/>
      <c r="H77" s="901"/>
      <c r="I77" s="901"/>
      <c r="J77" s="901"/>
      <c r="K77" s="902"/>
    </row>
    <row r="78" spans="1:11" x14ac:dyDescent="0.25">
      <c r="A78" s="900"/>
      <c r="B78" s="901"/>
      <c r="C78" s="901"/>
      <c r="D78" s="901"/>
      <c r="E78" s="901"/>
      <c r="F78" s="902"/>
      <c r="G78" s="900"/>
      <c r="H78" s="901"/>
      <c r="I78" s="901"/>
      <c r="J78" s="901"/>
      <c r="K78" s="902"/>
    </row>
    <row r="79" spans="1:11" x14ac:dyDescent="0.25">
      <c r="A79" s="900"/>
      <c r="B79" s="901"/>
      <c r="C79" s="901"/>
      <c r="D79" s="901"/>
      <c r="E79" s="901"/>
      <c r="F79" s="902"/>
      <c r="G79" s="900"/>
      <c r="H79" s="901"/>
      <c r="I79" s="901"/>
      <c r="J79" s="901"/>
      <c r="K79" s="902"/>
    </row>
    <row r="80" spans="1:11" x14ac:dyDescent="0.25">
      <c r="A80" s="900"/>
      <c r="B80" s="901"/>
      <c r="C80" s="901"/>
      <c r="D80" s="901"/>
      <c r="E80" s="901"/>
      <c r="F80" s="902"/>
      <c r="G80" s="900"/>
      <c r="H80" s="901"/>
      <c r="I80" s="901"/>
      <c r="J80" s="901"/>
      <c r="K80" s="902"/>
    </row>
    <row r="81" spans="1:11" x14ac:dyDescent="0.25">
      <c r="A81" s="900"/>
      <c r="B81" s="901"/>
      <c r="C81" s="901"/>
      <c r="D81" s="901"/>
      <c r="E81" s="901"/>
      <c r="F81" s="902"/>
      <c r="G81" s="900"/>
      <c r="H81" s="901"/>
      <c r="I81" s="901"/>
      <c r="J81" s="901"/>
      <c r="K81" s="902"/>
    </row>
    <row r="82" spans="1:11" x14ac:dyDescent="0.25">
      <c r="A82" s="900"/>
      <c r="B82" s="901"/>
      <c r="C82" s="901"/>
      <c r="D82" s="901"/>
      <c r="E82" s="901"/>
      <c r="F82" s="902"/>
      <c r="G82" s="900"/>
      <c r="H82" s="901"/>
      <c r="I82" s="901"/>
      <c r="J82" s="901"/>
      <c r="K82" s="902"/>
    </row>
    <row r="83" spans="1:11" ht="15.75" thickBot="1" x14ac:dyDescent="0.3">
      <c r="A83" s="900"/>
      <c r="B83" s="901"/>
      <c r="C83" s="901"/>
      <c r="D83" s="901"/>
      <c r="E83" s="901"/>
      <c r="F83" s="902"/>
      <c r="G83" s="900"/>
      <c r="H83" s="901"/>
      <c r="I83" s="901"/>
      <c r="J83" s="901"/>
      <c r="K83" s="902"/>
    </row>
    <row r="84" spans="1:11" x14ac:dyDescent="0.25">
      <c r="A84" s="995" t="s">
        <v>1006</v>
      </c>
      <c r="B84" s="925"/>
      <c r="C84" s="925"/>
      <c r="D84" s="925"/>
      <c r="E84" s="925"/>
      <c r="F84" s="926"/>
      <c r="G84" s="929" t="s">
        <v>1007</v>
      </c>
      <c r="H84" s="930"/>
      <c r="I84" s="930"/>
      <c r="J84" s="930"/>
      <c r="K84" s="931"/>
    </row>
    <row r="85" spans="1:11" ht="15.75" thickBot="1" x14ac:dyDescent="0.3">
      <c r="A85" s="996"/>
      <c r="B85" s="927"/>
      <c r="C85" s="927"/>
      <c r="D85" s="927"/>
      <c r="E85" s="927"/>
      <c r="F85" s="928"/>
      <c r="G85" s="932"/>
      <c r="H85" s="933"/>
      <c r="I85" s="933"/>
      <c r="J85" s="933"/>
      <c r="K85" s="934"/>
    </row>
    <row r="86" spans="1:11" x14ac:dyDescent="0.25">
      <c r="A86" s="915" t="s">
        <v>809</v>
      </c>
      <c r="B86" s="916"/>
      <c r="C86" s="916"/>
      <c r="D86" s="916"/>
      <c r="E86" s="916"/>
      <c r="F86" s="917"/>
      <c r="G86" s="915" t="s">
        <v>810</v>
      </c>
      <c r="H86" s="916"/>
      <c r="I86" s="916"/>
      <c r="J86" s="916"/>
      <c r="K86" s="917"/>
    </row>
    <row r="87" spans="1:11" x14ac:dyDescent="0.25">
      <c r="A87" s="900"/>
      <c r="B87" s="901"/>
      <c r="C87" s="901"/>
      <c r="D87" s="901"/>
      <c r="E87" s="901"/>
      <c r="F87" s="902"/>
      <c r="G87" s="900"/>
      <c r="H87" s="901"/>
      <c r="I87" s="901"/>
      <c r="J87" s="901"/>
      <c r="K87" s="902"/>
    </row>
    <row r="88" spans="1:11" x14ac:dyDescent="0.25">
      <c r="A88" s="900"/>
      <c r="B88" s="901"/>
      <c r="C88" s="901"/>
      <c r="D88" s="901"/>
      <c r="E88" s="901"/>
      <c r="F88" s="902"/>
      <c r="G88" s="900"/>
      <c r="H88" s="901"/>
      <c r="I88" s="901"/>
      <c r="J88" s="901"/>
      <c r="K88" s="902"/>
    </row>
    <row r="89" spans="1:11" x14ac:dyDescent="0.25">
      <c r="A89" s="900"/>
      <c r="B89" s="901"/>
      <c r="C89" s="901"/>
      <c r="D89" s="901"/>
      <c r="E89" s="901"/>
      <c r="F89" s="902"/>
      <c r="G89" s="900"/>
      <c r="H89" s="901"/>
      <c r="I89" s="901"/>
      <c r="J89" s="901"/>
      <c r="K89" s="902"/>
    </row>
    <row r="90" spans="1:11" x14ac:dyDescent="0.25">
      <c r="A90" s="900"/>
      <c r="B90" s="901"/>
      <c r="C90" s="901"/>
      <c r="D90" s="901"/>
      <c r="E90" s="901"/>
      <c r="F90" s="902"/>
      <c r="G90" s="900"/>
      <c r="H90" s="901"/>
      <c r="I90" s="901"/>
      <c r="J90" s="901"/>
      <c r="K90" s="902"/>
    </row>
    <row r="91" spans="1:11" x14ac:dyDescent="0.25">
      <c r="A91" s="900"/>
      <c r="B91" s="901"/>
      <c r="C91" s="901"/>
      <c r="D91" s="901"/>
      <c r="E91" s="901"/>
      <c r="F91" s="902"/>
      <c r="G91" s="900"/>
      <c r="H91" s="901"/>
      <c r="I91" s="901"/>
      <c r="J91" s="901"/>
      <c r="K91" s="902"/>
    </row>
    <row r="92" spans="1:11" x14ac:dyDescent="0.25">
      <c r="A92" s="900"/>
      <c r="B92" s="901"/>
      <c r="C92" s="901"/>
      <c r="D92" s="901"/>
      <c r="E92" s="901"/>
      <c r="F92" s="902"/>
      <c r="G92" s="900"/>
      <c r="H92" s="901"/>
      <c r="I92" s="901"/>
      <c r="J92" s="901"/>
      <c r="K92" s="902"/>
    </row>
    <row r="93" spans="1:11" x14ac:dyDescent="0.25">
      <c r="A93" s="900"/>
      <c r="B93" s="901"/>
      <c r="C93" s="901"/>
      <c r="D93" s="901"/>
      <c r="E93" s="901"/>
      <c r="F93" s="902"/>
      <c r="G93" s="900"/>
      <c r="H93" s="901"/>
      <c r="I93" s="901"/>
      <c r="J93" s="901"/>
      <c r="K93" s="902"/>
    </row>
    <row r="94" spans="1:11" x14ac:dyDescent="0.25">
      <c r="A94" s="900"/>
      <c r="B94" s="901"/>
      <c r="C94" s="901"/>
      <c r="D94" s="901"/>
      <c r="E94" s="901"/>
      <c r="F94" s="902"/>
      <c r="G94" s="900"/>
      <c r="H94" s="901"/>
      <c r="I94" s="901"/>
      <c r="J94" s="901"/>
      <c r="K94" s="902"/>
    </row>
    <row r="95" spans="1:11" x14ac:dyDescent="0.25">
      <c r="A95" s="900"/>
      <c r="B95" s="901"/>
      <c r="C95" s="901"/>
      <c r="D95" s="901"/>
      <c r="E95" s="901"/>
      <c r="F95" s="902"/>
      <c r="G95" s="900"/>
      <c r="H95" s="901"/>
      <c r="I95" s="901"/>
      <c r="J95" s="901"/>
      <c r="K95" s="902"/>
    </row>
    <row r="96" spans="1:11" x14ac:dyDescent="0.25">
      <c r="A96" s="900"/>
      <c r="B96" s="901"/>
      <c r="C96" s="901"/>
      <c r="D96" s="901"/>
      <c r="E96" s="901"/>
      <c r="F96" s="902"/>
      <c r="G96" s="900"/>
      <c r="H96" s="901"/>
      <c r="I96" s="901"/>
      <c r="J96" s="901"/>
      <c r="K96" s="902"/>
    </row>
    <row r="97" spans="1:11" x14ac:dyDescent="0.25">
      <c r="A97" s="900"/>
      <c r="B97" s="901"/>
      <c r="C97" s="901"/>
      <c r="D97" s="901"/>
      <c r="E97" s="901"/>
      <c r="F97" s="902"/>
      <c r="G97" s="900"/>
      <c r="H97" s="901"/>
      <c r="I97" s="901"/>
      <c r="J97" s="901"/>
      <c r="K97" s="902"/>
    </row>
    <row r="98" spans="1:11" x14ac:dyDescent="0.25">
      <c r="A98" s="900"/>
      <c r="B98" s="901"/>
      <c r="C98" s="901"/>
      <c r="D98" s="901"/>
      <c r="E98" s="901"/>
      <c r="F98" s="902"/>
      <c r="G98" s="900"/>
      <c r="H98" s="901"/>
      <c r="I98" s="901"/>
      <c r="J98" s="901"/>
      <c r="K98" s="902"/>
    </row>
    <row r="99" spans="1:11" ht="15.75" thickBot="1" x14ac:dyDescent="0.3">
      <c r="A99" s="900"/>
      <c r="B99" s="901"/>
      <c r="C99" s="901"/>
      <c r="D99" s="901"/>
      <c r="E99" s="901"/>
      <c r="F99" s="902"/>
      <c r="G99" s="900"/>
      <c r="H99" s="901"/>
      <c r="I99" s="901"/>
      <c r="J99" s="901"/>
      <c r="K99" s="902"/>
    </row>
    <row r="100" spans="1:11" x14ac:dyDescent="0.25">
      <c r="A100" s="929" t="s">
        <v>1008</v>
      </c>
      <c r="B100" s="930"/>
      <c r="C100" s="930"/>
      <c r="D100" s="930"/>
      <c r="E100" s="930"/>
      <c r="F100" s="931"/>
      <c r="G100" s="929" t="s">
        <v>1009</v>
      </c>
      <c r="H100" s="930"/>
      <c r="I100" s="930"/>
      <c r="J100" s="930"/>
      <c r="K100" s="931"/>
    </row>
    <row r="101" spans="1:11" ht="15.75" thickBot="1" x14ac:dyDescent="0.3">
      <c r="A101" s="932"/>
      <c r="B101" s="933"/>
      <c r="C101" s="933"/>
      <c r="D101" s="933"/>
      <c r="E101" s="933"/>
      <c r="F101" s="934"/>
      <c r="G101" s="932"/>
      <c r="H101" s="933"/>
      <c r="I101" s="933"/>
      <c r="J101" s="933"/>
      <c r="K101" s="934"/>
    </row>
    <row r="102" spans="1:11" x14ac:dyDescent="0.25">
      <c r="A102" s="900" t="s">
        <v>658</v>
      </c>
      <c r="B102" s="901"/>
      <c r="C102" s="901"/>
      <c r="D102" s="901"/>
      <c r="E102" s="901"/>
      <c r="F102" s="902"/>
      <c r="G102" s="900" t="s">
        <v>659</v>
      </c>
      <c r="H102" s="901"/>
      <c r="I102" s="901"/>
      <c r="J102" s="901"/>
      <c r="K102" s="902"/>
    </row>
    <row r="103" spans="1:11" x14ac:dyDescent="0.25">
      <c r="A103" s="900"/>
      <c r="B103" s="901"/>
      <c r="C103" s="901"/>
      <c r="D103" s="901"/>
      <c r="E103" s="901"/>
      <c r="F103" s="902"/>
      <c r="G103" s="900"/>
      <c r="H103" s="901"/>
      <c r="I103" s="901"/>
      <c r="J103" s="901"/>
      <c r="K103" s="902"/>
    </row>
    <row r="104" spans="1:11" x14ac:dyDescent="0.25">
      <c r="A104" s="900"/>
      <c r="B104" s="901"/>
      <c r="C104" s="901"/>
      <c r="D104" s="901"/>
      <c r="E104" s="901"/>
      <c r="F104" s="902"/>
      <c r="G104" s="900"/>
      <c r="H104" s="901"/>
      <c r="I104" s="901"/>
      <c r="J104" s="901"/>
      <c r="K104" s="902"/>
    </row>
    <row r="105" spans="1:11" x14ac:dyDescent="0.25">
      <c r="A105" s="900"/>
      <c r="B105" s="901"/>
      <c r="C105" s="901"/>
      <c r="D105" s="901"/>
      <c r="E105" s="901"/>
      <c r="F105" s="902"/>
      <c r="G105" s="900"/>
      <c r="H105" s="901"/>
      <c r="I105" s="901"/>
      <c r="J105" s="901"/>
      <c r="K105" s="902"/>
    </row>
    <row r="106" spans="1:11" x14ac:dyDescent="0.25">
      <c r="A106" s="900"/>
      <c r="B106" s="901"/>
      <c r="C106" s="901"/>
      <c r="D106" s="901"/>
      <c r="E106" s="901"/>
      <c r="F106" s="902"/>
      <c r="G106" s="900"/>
      <c r="H106" s="901"/>
      <c r="I106" s="901"/>
      <c r="J106" s="901"/>
      <c r="K106" s="902"/>
    </row>
    <row r="107" spans="1:11" x14ac:dyDescent="0.25">
      <c r="A107" s="900"/>
      <c r="B107" s="901"/>
      <c r="C107" s="901"/>
      <c r="D107" s="901"/>
      <c r="E107" s="901"/>
      <c r="F107" s="902"/>
      <c r="G107" s="900"/>
      <c r="H107" s="901"/>
      <c r="I107" s="901"/>
      <c r="J107" s="901"/>
      <c r="K107" s="902"/>
    </row>
    <row r="108" spans="1:11" x14ac:dyDescent="0.25">
      <c r="A108" s="900"/>
      <c r="B108" s="901"/>
      <c r="C108" s="901"/>
      <c r="D108" s="901"/>
      <c r="E108" s="901"/>
      <c r="F108" s="902"/>
      <c r="G108" s="900"/>
      <c r="H108" s="901"/>
      <c r="I108" s="901"/>
      <c r="J108" s="901"/>
      <c r="K108" s="902"/>
    </row>
    <row r="109" spans="1:11" x14ac:dyDescent="0.25">
      <c r="A109" s="900"/>
      <c r="B109" s="901"/>
      <c r="C109" s="901"/>
      <c r="D109" s="901"/>
      <c r="E109" s="901"/>
      <c r="F109" s="902"/>
      <c r="G109" s="900"/>
      <c r="H109" s="901"/>
      <c r="I109" s="901"/>
      <c r="J109" s="901"/>
      <c r="K109" s="902"/>
    </row>
    <row r="110" spans="1:11" x14ac:dyDescent="0.25">
      <c r="A110" s="900"/>
      <c r="B110" s="901"/>
      <c r="C110" s="901"/>
      <c r="D110" s="901"/>
      <c r="E110" s="901"/>
      <c r="F110" s="902"/>
      <c r="G110" s="900"/>
      <c r="H110" s="901"/>
      <c r="I110" s="901"/>
      <c r="J110" s="901"/>
      <c r="K110" s="902"/>
    </row>
    <row r="111" spans="1:11" x14ac:dyDescent="0.25">
      <c r="A111" s="900"/>
      <c r="B111" s="901"/>
      <c r="C111" s="901"/>
      <c r="D111" s="901"/>
      <c r="E111" s="901"/>
      <c r="F111" s="902"/>
      <c r="G111" s="900"/>
      <c r="H111" s="901"/>
      <c r="I111" s="901"/>
      <c r="J111" s="901"/>
      <c r="K111" s="902"/>
    </row>
    <row r="112" spans="1:11" x14ac:dyDescent="0.25">
      <c r="A112" s="900"/>
      <c r="B112" s="901"/>
      <c r="C112" s="901"/>
      <c r="D112" s="901"/>
      <c r="E112" s="901"/>
      <c r="F112" s="902"/>
      <c r="G112" s="900"/>
      <c r="H112" s="901"/>
      <c r="I112" s="901"/>
      <c r="J112" s="901"/>
      <c r="K112" s="902"/>
    </row>
    <row r="113" spans="1:11" x14ac:dyDescent="0.25">
      <c r="A113" s="900"/>
      <c r="B113" s="901"/>
      <c r="C113" s="901"/>
      <c r="D113" s="901"/>
      <c r="E113" s="901"/>
      <c r="F113" s="902"/>
      <c r="G113" s="900"/>
      <c r="H113" s="901"/>
      <c r="I113" s="901"/>
      <c r="J113" s="901"/>
      <c r="K113" s="902"/>
    </row>
    <row r="114" spans="1:11" x14ac:dyDescent="0.25">
      <c r="A114" s="900"/>
      <c r="B114" s="901"/>
      <c r="C114" s="901"/>
      <c r="D114" s="901"/>
      <c r="E114" s="901"/>
      <c r="F114" s="902"/>
      <c r="G114" s="900"/>
      <c r="H114" s="901"/>
      <c r="I114" s="901"/>
      <c r="J114" s="901"/>
      <c r="K114" s="902"/>
    </row>
    <row r="115" spans="1:11" ht="15.75" thickBot="1" x14ac:dyDescent="0.3">
      <c r="A115" s="900"/>
      <c r="B115" s="901"/>
      <c r="C115" s="901"/>
      <c r="D115" s="901"/>
      <c r="E115" s="901"/>
      <c r="F115" s="902"/>
      <c r="G115" s="900"/>
      <c r="H115" s="901"/>
      <c r="I115" s="901"/>
      <c r="J115" s="901"/>
      <c r="K115" s="902"/>
    </row>
    <row r="116" spans="1:11" x14ac:dyDescent="0.25">
      <c r="A116" s="995" t="s">
        <v>1010</v>
      </c>
      <c r="B116" s="925"/>
      <c r="C116" s="925"/>
      <c r="D116" s="925"/>
      <c r="E116" s="925"/>
      <c r="F116" s="926"/>
      <c r="G116" s="929" t="s">
        <v>1011</v>
      </c>
      <c r="H116" s="930"/>
      <c r="I116" s="930"/>
      <c r="J116" s="930"/>
      <c r="K116" s="931"/>
    </row>
    <row r="117" spans="1:11" ht="15.75" thickBot="1" x14ac:dyDescent="0.3">
      <c r="A117" s="996"/>
      <c r="B117" s="927"/>
      <c r="C117" s="927"/>
      <c r="D117" s="927"/>
      <c r="E117" s="927"/>
      <c r="F117" s="928"/>
      <c r="G117" s="932"/>
      <c r="H117" s="933"/>
      <c r="I117" s="933"/>
      <c r="J117" s="933"/>
      <c r="K117" s="934"/>
    </row>
    <row r="118" spans="1:11" x14ac:dyDescent="0.25">
      <c r="A118" s="915" t="s">
        <v>807</v>
      </c>
      <c r="B118" s="916"/>
      <c r="C118" s="916"/>
      <c r="D118" s="916"/>
      <c r="E118" s="916"/>
      <c r="F118" s="917"/>
      <c r="G118" s="915" t="s">
        <v>808</v>
      </c>
      <c r="H118" s="916"/>
      <c r="I118" s="916"/>
      <c r="J118" s="916"/>
      <c r="K118" s="917"/>
    </row>
    <row r="119" spans="1:11" x14ac:dyDescent="0.25">
      <c r="A119" s="900"/>
      <c r="B119" s="901"/>
      <c r="C119" s="901"/>
      <c r="D119" s="901"/>
      <c r="E119" s="901"/>
      <c r="F119" s="902"/>
      <c r="G119" s="900"/>
      <c r="H119" s="901"/>
      <c r="I119" s="901"/>
      <c r="J119" s="901"/>
      <c r="K119" s="902"/>
    </row>
    <row r="120" spans="1:11" x14ac:dyDescent="0.25">
      <c r="A120" s="900"/>
      <c r="B120" s="901"/>
      <c r="C120" s="901"/>
      <c r="D120" s="901"/>
      <c r="E120" s="901"/>
      <c r="F120" s="902"/>
      <c r="G120" s="900"/>
      <c r="H120" s="901"/>
      <c r="I120" s="901"/>
      <c r="J120" s="901"/>
      <c r="K120" s="902"/>
    </row>
    <row r="121" spans="1:11" x14ac:dyDescent="0.25">
      <c r="A121" s="900"/>
      <c r="B121" s="901"/>
      <c r="C121" s="901"/>
      <c r="D121" s="901"/>
      <c r="E121" s="901"/>
      <c r="F121" s="902"/>
      <c r="G121" s="900"/>
      <c r="H121" s="901"/>
      <c r="I121" s="901"/>
      <c r="J121" s="901"/>
      <c r="K121" s="902"/>
    </row>
    <row r="122" spans="1:11" x14ac:dyDescent="0.25">
      <c r="A122" s="900"/>
      <c r="B122" s="901"/>
      <c r="C122" s="901"/>
      <c r="D122" s="901"/>
      <c r="E122" s="901"/>
      <c r="F122" s="902"/>
      <c r="G122" s="900"/>
      <c r="H122" s="901"/>
      <c r="I122" s="901"/>
      <c r="J122" s="901"/>
      <c r="K122" s="902"/>
    </row>
    <row r="123" spans="1:11" x14ac:dyDescent="0.25">
      <c r="A123" s="900"/>
      <c r="B123" s="901"/>
      <c r="C123" s="901"/>
      <c r="D123" s="901"/>
      <c r="E123" s="901"/>
      <c r="F123" s="902"/>
      <c r="G123" s="900"/>
      <c r="H123" s="901"/>
      <c r="I123" s="901"/>
      <c r="J123" s="901"/>
      <c r="K123" s="902"/>
    </row>
    <row r="124" spans="1:11" x14ac:dyDescent="0.25">
      <c r="A124" s="900"/>
      <c r="B124" s="901"/>
      <c r="C124" s="901"/>
      <c r="D124" s="901"/>
      <c r="E124" s="901"/>
      <c r="F124" s="902"/>
      <c r="G124" s="900"/>
      <c r="H124" s="901"/>
      <c r="I124" s="901"/>
      <c r="J124" s="901"/>
      <c r="K124" s="902"/>
    </row>
    <row r="125" spans="1:11" x14ac:dyDescent="0.25">
      <c r="A125" s="900"/>
      <c r="B125" s="901"/>
      <c r="C125" s="901"/>
      <c r="D125" s="901"/>
      <c r="E125" s="901"/>
      <c r="F125" s="902"/>
      <c r="G125" s="900"/>
      <c r="H125" s="901"/>
      <c r="I125" s="901"/>
      <c r="J125" s="901"/>
      <c r="K125" s="902"/>
    </row>
    <row r="126" spans="1:11" x14ac:dyDescent="0.25">
      <c r="A126" s="900"/>
      <c r="B126" s="901"/>
      <c r="C126" s="901"/>
      <c r="D126" s="901"/>
      <c r="E126" s="901"/>
      <c r="F126" s="902"/>
      <c r="G126" s="900"/>
      <c r="H126" s="901"/>
      <c r="I126" s="901"/>
      <c r="J126" s="901"/>
      <c r="K126" s="902"/>
    </row>
    <row r="127" spans="1:11" x14ac:dyDescent="0.25">
      <c r="A127" s="900"/>
      <c r="B127" s="901"/>
      <c r="C127" s="901"/>
      <c r="D127" s="901"/>
      <c r="E127" s="901"/>
      <c r="F127" s="902"/>
      <c r="G127" s="900"/>
      <c r="H127" s="901"/>
      <c r="I127" s="901"/>
      <c r="J127" s="901"/>
      <c r="K127" s="902"/>
    </row>
    <row r="128" spans="1:11" x14ac:dyDescent="0.25">
      <c r="A128" s="900"/>
      <c r="B128" s="901"/>
      <c r="C128" s="901"/>
      <c r="D128" s="901"/>
      <c r="E128" s="901"/>
      <c r="F128" s="902"/>
      <c r="G128" s="900"/>
      <c r="H128" s="901"/>
      <c r="I128" s="901"/>
      <c r="J128" s="901"/>
      <c r="K128" s="902"/>
    </row>
    <row r="129" spans="1:11" x14ac:dyDescent="0.25">
      <c r="A129" s="900"/>
      <c r="B129" s="901"/>
      <c r="C129" s="901"/>
      <c r="D129" s="901"/>
      <c r="E129" s="901"/>
      <c r="F129" s="902"/>
      <c r="G129" s="900"/>
      <c r="H129" s="901"/>
      <c r="I129" s="901"/>
      <c r="J129" s="901"/>
      <c r="K129" s="902"/>
    </row>
    <row r="130" spans="1:11" x14ac:dyDescent="0.25">
      <c r="A130" s="900"/>
      <c r="B130" s="901"/>
      <c r="C130" s="901"/>
      <c r="D130" s="901"/>
      <c r="E130" s="901"/>
      <c r="F130" s="902"/>
      <c r="G130" s="900"/>
      <c r="H130" s="901"/>
      <c r="I130" s="901"/>
      <c r="J130" s="901"/>
      <c r="K130" s="902"/>
    </row>
    <row r="131" spans="1:11" ht="15.75" thickBot="1" x14ac:dyDescent="0.3">
      <c r="A131" s="900"/>
      <c r="B131" s="901"/>
      <c r="C131" s="901"/>
      <c r="D131" s="901"/>
      <c r="E131" s="901"/>
      <c r="F131" s="902"/>
      <c r="G131" s="900"/>
      <c r="H131" s="901"/>
      <c r="I131" s="901"/>
      <c r="J131" s="901"/>
      <c r="K131" s="902"/>
    </row>
    <row r="132" spans="1:11" x14ac:dyDescent="0.25">
      <c r="A132" s="995" t="s">
        <v>1012</v>
      </c>
      <c r="B132" s="925"/>
      <c r="C132" s="925"/>
      <c r="D132" s="925"/>
      <c r="E132" s="925"/>
      <c r="F132" s="926"/>
      <c r="G132" s="929" t="s">
        <v>1013</v>
      </c>
      <c r="H132" s="930"/>
      <c r="I132" s="930"/>
      <c r="J132" s="930"/>
      <c r="K132" s="931"/>
    </row>
    <row r="133" spans="1:11" ht="15.75" thickBot="1" x14ac:dyDescent="0.3">
      <c r="A133" s="996"/>
      <c r="B133" s="927"/>
      <c r="C133" s="927"/>
      <c r="D133" s="927"/>
      <c r="E133" s="927"/>
      <c r="F133" s="928"/>
      <c r="G133" s="932"/>
      <c r="H133" s="933"/>
      <c r="I133" s="933"/>
      <c r="J133" s="933"/>
      <c r="K133" s="934"/>
    </row>
    <row r="134" spans="1:11" x14ac:dyDescent="0.25">
      <c r="A134" s="915" t="s">
        <v>809</v>
      </c>
      <c r="B134" s="916"/>
      <c r="C134" s="916"/>
      <c r="D134" s="916"/>
      <c r="E134" s="916"/>
      <c r="F134" s="917"/>
      <c r="G134" s="915"/>
      <c r="H134" s="916"/>
      <c r="I134" s="916"/>
      <c r="J134" s="916"/>
      <c r="K134" s="917"/>
    </row>
    <row r="135" spans="1:11" x14ac:dyDescent="0.25">
      <c r="A135" s="900"/>
      <c r="B135" s="901"/>
      <c r="C135" s="901"/>
      <c r="D135" s="901"/>
      <c r="E135" s="901"/>
      <c r="F135" s="902"/>
      <c r="G135" s="900"/>
      <c r="H135" s="901"/>
      <c r="I135" s="901"/>
      <c r="J135" s="901"/>
      <c r="K135" s="902"/>
    </row>
    <row r="136" spans="1:11" x14ac:dyDescent="0.25">
      <c r="A136" s="900"/>
      <c r="B136" s="901"/>
      <c r="C136" s="901"/>
      <c r="D136" s="901"/>
      <c r="E136" s="901"/>
      <c r="F136" s="902"/>
      <c r="G136" s="900"/>
      <c r="H136" s="901"/>
      <c r="I136" s="901"/>
      <c r="J136" s="901"/>
      <c r="K136" s="902"/>
    </row>
    <row r="137" spans="1:11" x14ac:dyDescent="0.25">
      <c r="A137" s="900"/>
      <c r="B137" s="901"/>
      <c r="C137" s="901"/>
      <c r="D137" s="901"/>
      <c r="E137" s="901"/>
      <c r="F137" s="902"/>
      <c r="G137" s="900"/>
      <c r="H137" s="901"/>
      <c r="I137" s="901"/>
      <c r="J137" s="901"/>
      <c r="K137" s="902"/>
    </row>
    <row r="138" spans="1:11" x14ac:dyDescent="0.25">
      <c r="A138" s="900"/>
      <c r="B138" s="901"/>
      <c r="C138" s="901"/>
      <c r="D138" s="901"/>
      <c r="E138" s="901"/>
      <c r="F138" s="902"/>
      <c r="G138" s="900"/>
      <c r="H138" s="901"/>
      <c r="I138" s="901"/>
      <c r="J138" s="901"/>
      <c r="K138" s="902"/>
    </row>
    <row r="139" spans="1:11" x14ac:dyDescent="0.25">
      <c r="A139" s="900"/>
      <c r="B139" s="901"/>
      <c r="C139" s="901"/>
      <c r="D139" s="901"/>
      <c r="E139" s="901"/>
      <c r="F139" s="902"/>
      <c r="G139" s="900"/>
      <c r="H139" s="901"/>
      <c r="I139" s="901"/>
      <c r="J139" s="901"/>
      <c r="K139" s="902"/>
    </row>
    <row r="140" spans="1:11" x14ac:dyDescent="0.25">
      <c r="A140" s="900"/>
      <c r="B140" s="901"/>
      <c r="C140" s="901"/>
      <c r="D140" s="901"/>
      <c r="E140" s="901"/>
      <c r="F140" s="902"/>
      <c r="G140" s="900"/>
      <c r="H140" s="901"/>
      <c r="I140" s="901"/>
      <c r="J140" s="901"/>
      <c r="K140" s="902"/>
    </row>
    <row r="141" spans="1:11" x14ac:dyDescent="0.25">
      <c r="A141" s="900"/>
      <c r="B141" s="901"/>
      <c r="C141" s="901"/>
      <c r="D141" s="901"/>
      <c r="E141" s="901"/>
      <c r="F141" s="902"/>
      <c r="G141" s="900"/>
      <c r="H141" s="901"/>
      <c r="I141" s="901"/>
      <c r="J141" s="901"/>
      <c r="K141" s="902"/>
    </row>
    <row r="142" spans="1:11" x14ac:dyDescent="0.25">
      <c r="A142" s="900"/>
      <c r="B142" s="901"/>
      <c r="C142" s="901"/>
      <c r="D142" s="901"/>
      <c r="E142" s="901"/>
      <c r="F142" s="902"/>
      <c r="G142" s="900"/>
      <c r="H142" s="901"/>
      <c r="I142" s="901"/>
      <c r="J142" s="901"/>
      <c r="K142" s="902"/>
    </row>
    <row r="143" spans="1:11" x14ac:dyDescent="0.25">
      <c r="A143" s="900"/>
      <c r="B143" s="901"/>
      <c r="C143" s="901"/>
      <c r="D143" s="901"/>
      <c r="E143" s="901"/>
      <c r="F143" s="902"/>
      <c r="G143" s="900"/>
      <c r="H143" s="901"/>
      <c r="I143" s="901"/>
      <c r="J143" s="901"/>
      <c r="K143" s="902"/>
    </row>
    <row r="144" spans="1:11" x14ac:dyDescent="0.25">
      <c r="A144" s="900"/>
      <c r="B144" s="901"/>
      <c r="C144" s="901"/>
      <c r="D144" s="901"/>
      <c r="E144" s="901"/>
      <c r="F144" s="902"/>
      <c r="G144" s="900"/>
      <c r="H144" s="901"/>
      <c r="I144" s="901"/>
      <c r="J144" s="901"/>
      <c r="K144" s="902"/>
    </row>
    <row r="145" spans="1:11" x14ac:dyDescent="0.25">
      <c r="A145" s="900"/>
      <c r="B145" s="901"/>
      <c r="C145" s="901"/>
      <c r="D145" s="901"/>
      <c r="E145" s="901"/>
      <c r="F145" s="902"/>
      <c r="G145" s="900"/>
      <c r="H145" s="901"/>
      <c r="I145" s="901"/>
      <c r="J145" s="901"/>
      <c r="K145" s="902"/>
    </row>
    <row r="146" spans="1:11" x14ac:dyDescent="0.25">
      <c r="A146" s="900"/>
      <c r="B146" s="901"/>
      <c r="C146" s="901"/>
      <c r="D146" s="901"/>
      <c r="E146" s="901"/>
      <c r="F146" s="902"/>
      <c r="G146" s="900"/>
      <c r="H146" s="901"/>
      <c r="I146" s="901"/>
      <c r="J146" s="901"/>
      <c r="K146" s="902"/>
    </row>
    <row r="147" spans="1:11" ht="15.75" thickBot="1" x14ac:dyDescent="0.3">
      <c r="A147" s="900"/>
      <c r="B147" s="901"/>
      <c r="C147" s="901"/>
      <c r="D147" s="901"/>
      <c r="E147" s="901"/>
      <c r="F147" s="902"/>
      <c r="G147" s="900"/>
      <c r="H147" s="901"/>
      <c r="I147" s="901"/>
      <c r="J147" s="901"/>
      <c r="K147" s="902"/>
    </row>
    <row r="148" spans="1:11" x14ac:dyDescent="0.25">
      <c r="A148" s="929" t="s">
        <v>1014</v>
      </c>
      <c r="B148" s="930"/>
      <c r="C148" s="930"/>
      <c r="D148" s="930"/>
      <c r="E148" s="930"/>
      <c r="F148" s="931"/>
      <c r="G148" s="929" t="s">
        <v>1015</v>
      </c>
      <c r="H148" s="930"/>
      <c r="I148" s="930"/>
      <c r="J148" s="930"/>
      <c r="K148" s="931"/>
    </row>
    <row r="149" spans="1:11" ht="15.75" thickBot="1" x14ac:dyDescent="0.3">
      <c r="A149" s="932"/>
      <c r="B149" s="933"/>
      <c r="C149" s="933"/>
      <c r="D149" s="933"/>
      <c r="E149" s="933"/>
      <c r="F149" s="934"/>
      <c r="G149" s="932"/>
      <c r="H149" s="933"/>
      <c r="I149" s="933"/>
      <c r="J149" s="933"/>
      <c r="K149" s="934"/>
    </row>
    <row r="150" spans="1:11" x14ac:dyDescent="0.25">
      <c r="A150" s="900"/>
      <c r="B150" s="901"/>
      <c r="C150" s="901"/>
      <c r="D150" s="901"/>
      <c r="E150" s="901"/>
      <c r="F150" s="902"/>
      <c r="G150" s="900" t="s">
        <v>659</v>
      </c>
      <c r="H150" s="901"/>
      <c r="I150" s="901"/>
      <c r="J150" s="901"/>
      <c r="K150" s="902"/>
    </row>
    <row r="151" spans="1:11" x14ac:dyDescent="0.25">
      <c r="A151" s="900"/>
      <c r="B151" s="901"/>
      <c r="C151" s="901"/>
      <c r="D151" s="901"/>
      <c r="E151" s="901"/>
      <c r="F151" s="902"/>
      <c r="G151" s="900"/>
      <c r="H151" s="901"/>
      <c r="I151" s="901"/>
      <c r="J151" s="901"/>
      <c r="K151" s="902"/>
    </row>
    <row r="152" spans="1:11" x14ac:dyDescent="0.25">
      <c r="A152" s="900"/>
      <c r="B152" s="901"/>
      <c r="C152" s="901"/>
      <c r="D152" s="901"/>
      <c r="E152" s="901"/>
      <c r="F152" s="902"/>
      <c r="G152" s="900"/>
      <c r="H152" s="901"/>
      <c r="I152" s="901"/>
      <c r="J152" s="901"/>
      <c r="K152" s="902"/>
    </row>
    <row r="153" spans="1:11" x14ac:dyDescent="0.25">
      <c r="A153" s="900"/>
      <c r="B153" s="901"/>
      <c r="C153" s="901"/>
      <c r="D153" s="901"/>
      <c r="E153" s="901"/>
      <c r="F153" s="902"/>
      <c r="G153" s="900"/>
      <c r="H153" s="901"/>
      <c r="I153" s="901"/>
      <c r="J153" s="901"/>
      <c r="K153" s="902"/>
    </row>
    <row r="154" spans="1:11" x14ac:dyDescent="0.25">
      <c r="A154" s="900"/>
      <c r="B154" s="901"/>
      <c r="C154" s="901"/>
      <c r="D154" s="901"/>
      <c r="E154" s="901"/>
      <c r="F154" s="902"/>
      <c r="G154" s="900"/>
      <c r="H154" s="901"/>
      <c r="I154" s="901"/>
      <c r="J154" s="901"/>
      <c r="K154" s="902"/>
    </row>
    <row r="155" spans="1:11" x14ac:dyDescent="0.25">
      <c r="A155" s="900"/>
      <c r="B155" s="901"/>
      <c r="C155" s="901"/>
      <c r="D155" s="901"/>
      <c r="E155" s="901"/>
      <c r="F155" s="902"/>
      <c r="G155" s="900"/>
      <c r="H155" s="901"/>
      <c r="I155" s="901"/>
      <c r="J155" s="901"/>
      <c r="K155" s="902"/>
    </row>
    <row r="156" spans="1:11" x14ac:dyDescent="0.25">
      <c r="A156" s="900"/>
      <c r="B156" s="901"/>
      <c r="C156" s="901"/>
      <c r="D156" s="901"/>
      <c r="E156" s="901"/>
      <c r="F156" s="902"/>
      <c r="G156" s="900"/>
      <c r="H156" s="901"/>
      <c r="I156" s="901"/>
      <c r="J156" s="901"/>
      <c r="K156" s="902"/>
    </row>
    <row r="157" spans="1:11" x14ac:dyDescent="0.25">
      <c r="A157" s="900"/>
      <c r="B157" s="901"/>
      <c r="C157" s="901"/>
      <c r="D157" s="901"/>
      <c r="E157" s="901"/>
      <c r="F157" s="902"/>
      <c r="G157" s="900"/>
      <c r="H157" s="901"/>
      <c r="I157" s="901"/>
      <c r="J157" s="901"/>
      <c r="K157" s="902"/>
    </row>
    <row r="158" spans="1:11" x14ac:dyDescent="0.25">
      <c r="A158" s="900"/>
      <c r="B158" s="901"/>
      <c r="C158" s="901"/>
      <c r="D158" s="901"/>
      <c r="E158" s="901"/>
      <c r="F158" s="902"/>
      <c r="G158" s="900"/>
      <c r="H158" s="901"/>
      <c r="I158" s="901"/>
      <c r="J158" s="901"/>
      <c r="K158" s="902"/>
    </row>
    <row r="159" spans="1:11" x14ac:dyDescent="0.25">
      <c r="A159" s="900"/>
      <c r="B159" s="901"/>
      <c r="C159" s="901"/>
      <c r="D159" s="901"/>
      <c r="E159" s="901"/>
      <c r="F159" s="902"/>
      <c r="G159" s="900"/>
      <c r="H159" s="901"/>
      <c r="I159" s="901"/>
      <c r="J159" s="901"/>
      <c r="K159" s="902"/>
    </row>
    <row r="160" spans="1:11" x14ac:dyDescent="0.25">
      <c r="A160" s="900"/>
      <c r="B160" s="901"/>
      <c r="C160" s="901"/>
      <c r="D160" s="901"/>
      <c r="E160" s="901"/>
      <c r="F160" s="902"/>
      <c r="G160" s="900"/>
      <c r="H160" s="901"/>
      <c r="I160" s="901"/>
      <c r="J160" s="901"/>
      <c r="K160" s="902"/>
    </row>
    <row r="161" spans="1:11" x14ac:dyDescent="0.25">
      <c r="A161" s="900"/>
      <c r="B161" s="901"/>
      <c r="C161" s="901"/>
      <c r="D161" s="901"/>
      <c r="E161" s="901"/>
      <c r="F161" s="902"/>
      <c r="G161" s="900"/>
      <c r="H161" s="901"/>
      <c r="I161" s="901"/>
      <c r="J161" s="901"/>
      <c r="K161" s="902"/>
    </row>
    <row r="162" spans="1:11" x14ac:dyDescent="0.25">
      <c r="A162" s="900"/>
      <c r="B162" s="901"/>
      <c r="C162" s="901"/>
      <c r="D162" s="901"/>
      <c r="E162" s="901"/>
      <c r="F162" s="902"/>
      <c r="G162" s="900"/>
      <c r="H162" s="901"/>
      <c r="I162" s="901"/>
      <c r="J162" s="901"/>
      <c r="K162" s="902"/>
    </row>
    <row r="163" spans="1:11" ht="15.75" thickBot="1" x14ac:dyDescent="0.3">
      <c r="A163" s="900"/>
      <c r="B163" s="901"/>
      <c r="C163" s="901"/>
      <c r="D163" s="901"/>
      <c r="E163" s="901"/>
      <c r="F163" s="902"/>
      <c r="G163" s="900"/>
      <c r="H163" s="901"/>
      <c r="I163" s="901"/>
      <c r="J163" s="901"/>
      <c r="K163" s="902"/>
    </row>
    <row r="164" spans="1:11" x14ac:dyDescent="0.25">
      <c r="A164" s="995" t="s">
        <v>1016</v>
      </c>
      <c r="B164" s="925"/>
      <c r="C164" s="925"/>
      <c r="D164" s="925"/>
      <c r="E164" s="925"/>
      <c r="F164" s="926"/>
      <c r="G164" s="929" t="s">
        <v>1017</v>
      </c>
      <c r="H164" s="930"/>
      <c r="I164" s="930"/>
      <c r="J164" s="930"/>
      <c r="K164" s="931"/>
    </row>
    <row r="165" spans="1:11" ht="15.75" thickBot="1" x14ac:dyDescent="0.3">
      <c r="A165" s="996"/>
      <c r="B165" s="927"/>
      <c r="C165" s="927"/>
      <c r="D165" s="927"/>
      <c r="E165" s="927"/>
      <c r="F165" s="928"/>
      <c r="G165" s="932"/>
      <c r="H165" s="933"/>
      <c r="I165" s="933"/>
      <c r="J165" s="933"/>
      <c r="K165" s="934"/>
    </row>
    <row r="166" spans="1:11" x14ac:dyDescent="0.25">
      <c r="A166" s="915" t="s">
        <v>807</v>
      </c>
      <c r="B166" s="916"/>
      <c r="C166" s="916"/>
      <c r="D166" s="916"/>
      <c r="E166" s="916"/>
      <c r="F166" s="917"/>
      <c r="G166" s="915" t="s">
        <v>808</v>
      </c>
      <c r="H166" s="916"/>
      <c r="I166" s="916"/>
      <c r="J166" s="916"/>
      <c r="K166" s="917"/>
    </row>
    <row r="167" spans="1:11" x14ac:dyDescent="0.25">
      <c r="A167" s="900"/>
      <c r="B167" s="901"/>
      <c r="C167" s="901"/>
      <c r="D167" s="901"/>
      <c r="E167" s="901"/>
      <c r="F167" s="902"/>
      <c r="G167" s="900"/>
      <c r="H167" s="901"/>
      <c r="I167" s="901"/>
      <c r="J167" s="901"/>
      <c r="K167" s="902"/>
    </row>
    <row r="168" spans="1:11" x14ac:dyDescent="0.25">
      <c r="A168" s="900"/>
      <c r="B168" s="901"/>
      <c r="C168" s="901"/>
      <c r="D168" s="901"/>
      <c r="E168" s="901"/>
      <c r="F168" s="902"/>
      <c r="G168" s="900"/>
      <c r="H168" s="901"/>
      <c r="I168" s="901"/>
      <c r="J168" s="901"/>
      <c r="K168" s="902"/>
    </row>
    <row r="169" spans="1:11" x14ac:dyDescent="0.25">
      <c r="A169" s="900"/>
      <c r="B169" s="901"/>
      <c r="C169" s="901"/>
      <c r="D169" s="901"/>
      <c r="E169" s="901"/>
      <c r="F169" s="902"/>
      <c r="G169" s="900"/>
      <c r="H169" s="901"/>
      <c r="I169" s="901"/>
      <c r="J169" s="901"/>
      <c r="K169" s="902"/>
    </row>
    <row r="170" spans="1:11" x14ac:dyDescent="0.25">
      <c r="A170" s="900"/>
      <c r="B170" s="901"/>
      <c r="C170" s="901"/>
      <c r="D170" s="901"/>
      <c r="E170" s="901"/>
      <c r="F170" s="902"/>
      <c r="G170" s="900"/>
      <c r="H170" s="901"/>
      <c r="I170" s="901"/>
      <c r="J170" s="901"/>
      <c r="K170" s="902"/>
    </row>
    <row r="171" spans="1:11" x14ac:dyDescent="0.25">
      <c r="A171" s="900"/>
      <c r="B171" s="901"/>
      <c r="C171" s="901"/>
      <c r="D171" s="901"/>
      <c r="E171" s="901"/>
      <c r="F171" s="902"/>
      <c r="G171" s="900"/>
      <c r="H171" s="901"/>
      <c r="I171" s="901"/>
      <c r="J171" s="901"/>
      <c r="K171" s="902"/>
    </row>
    <row r="172" spans="1:11" x14ac:dyDescent="0.25">
      <c r="A172" s="900"/>
      <c r="B172" s="901"/>
      <c r="C172" s="901"/>
      <c r="D172" s="901"/>
      <c r="E172" s="901"/>
      <c r="F172" s="902"/>
      <c r="G172" s="900"/>
      <c r="H172" s="901"/>
      <c r="I172" s="901"/>
      <c r="J172" s="901"/>
      <c r="K172" s="902"/>
    </row>
    <row r="173" spans="1:11" x14ac:dyDescent="0.25">
      <c r="A173" s="900"/>
      <c r="B173" s="901"/>
      <c r="C173" s="901"/>
      <c r="D173" s="901"/>
      <c r="E173" s="901"/>
      <c r="F173" s="902"/>
      <c r="G173" s="900"/>
      <c r="H173" s="901"/>
      <c r="I173" s="901"/>
      <c r="J173" s="901"/>
      <c r="K173" s="902"/>
    </row>
    <row r="174" spans="1:11" x14ac:dyDescent="0.25">
      <c r="A174" s="900"/>
      <c r="B174" s="901"/>
      <c r="C174" s="901"/>
      <c r="D174" s="901"/>
      <c r="E174" s="901"/>
      <c r="F174" s="902"/>
      <c r="G174" s="900"/>
      <c r="H174" s="901"/>
      <c r="I174" s="901"/>
      <c r="J174" s="901"/>
      <c r="K174" s="902"/>
    </row>
    <row r="175" spans="1:11" x14ac:dyDescent="0.25">
      <c r="A175" s="900"/>
      <c r="B175" s="901"/>
      <c r="C175" s="901"/>
      <c r="D175" s="901"/>
      <c r="E175" s="901"/>
      <c r="F175" s="902"/>
      <c r="G175" s="900"/>
      <c r="H175" s="901"/>
      <c r="I175" s="901"/>
      <c r="J175" s="901"/>
      <c r="K175" s="902"/>
    </row>
    <row r="176" spans="1:11" x14ac:dyDescent="0.25">
      <c r="A176" s="900"/>
      <c r="B176" s="901"/>
      <c r="C176" s="901"/>
      <c r="D176" s="901"/>
      <c r="E176" s="901"/>
      <c r="F176" s="902"/>
      <c r="G176" s="900"/>
      <c r="H176" s="901"/>
      <c r="I176" s="901"/>
      <c r="J176" s="901"/>
      <c r="K176" s="902"/>
    </row>
    <row r="177" spans="1:11" x14ac:dyDescent="0.25">
      <c r="A177" s="900"/>
      <c r="B177" s="901"/>
      <c r="C177" s="901"/>
      <c r="D177" s="901"/>
      <c r="E177" s="901"/>
      <c r="F177" s="902"/>
      <c r="G177" s="900"/>
      <c r="H177" s="901"/>
      <c r="I177" s="901"/>
      <c r="J177" s="901"/>
      <c r="K177" s="902"/>
    </row>
    <row r="178" spans="1:11" x14ac:dyDescent="0.25">
      <c r="A178" s="900"/>
      <c r="B178" s="901"/>
      <c r="C178" s="901"/>
      <c r="D178" s="901"/>
      <c r="E178" s="901"/>
      <c r="F178" s="902"/>
      <c r="G178" s="900"/>
      <c r="H178" s="901"/>
      <c r="I178" s="901"/>
      <c r="J178" s="901"/>
      <c r="K178" s="902"/>
    </row>
    <row r="179" spans="1:11" ht="15.75" thickBot="1" x14ac:dyDescent="0.3">
      <c r="A179" s="900"/>
      <c r="B179" s="901"/>
      <c r="C179" s="901"/>
      <c r="D179" s="901"/>
      <c r="E179" s="901"/>
      <c r="F179" s="902"/>
      <c r="G179" s="900"/>
      <c r="H179" s="901"/>
      <c r="I179" s="901"/>
      <c r="J179" s="901"/>
      <c r="K179" s="902"/>
    </row>
    <row r="180" spans="1:11" x14ac:dyDescent="0.25">
      <c r="A180" s="995" t="s">
        <v>1018</v>
      </c>
      <c r="B180" s="925"/>
      <c r="C180" s="925"/>
      <c r="D180" s="925"/>
      <c r="E180" s="925"/>
      <c r="F180" s="926"/>
      <c r="G180" s="929" t="s">
        <v>1019</v>
      </c>
      <c r="H180" s="930"/>
      <c r="I180" s="930"/>
      <c r="J180" s="930"/>
      <c r="K180" s="931"/>
    </row>
    <row r="181" spans="1:11" ht="15.75" thickBot="1" x14ac:dyDescent="0.3">
      <c r="A181" s="996"/>
      <c r="B181" s="927"/>
      <c r="C181" s="927"/>
      <c r="D181" s="927"/>
      <c r="E181" s="927"/>
      <c r="F181" s="928"/>
      <c r="G181" s="932"/>
      <c r="H181" s="933"/>
      <c r="I181" s="933"/>
      <c r="J181" s="933"/>
      <c r="K181" s="934"/>
    </row>
    <row r="182" spans="1:11" x14ac:dyDescent="0.25">
      <c r="A182" s="915" t="s">
        <v>809</v>
      </c>
      <c r="B182" s="916"/>
      <c r="C182" s="916"/>
      <c r="D182" s="916"/>
      <c r="E182" s="916"/>
      <c r="F182" s="917"/>
      <c r="G182" s="915" t="s">
        <v>810</v>
      </c>
      <c r="H182" s="916"/>
      <c r="I182" s="916"/>
      <c r="J182" s="916"/>
      <c r="K182" s="917"/>
    </row>
    <row r="183" spans="1:11" x14ac:dyDescent="0.25">
      <c r="A183" s="900"/>
      <c r="B183" s="901"/>
      <c r="C183" s="901"/>
      <c r="D183" s="901"/>
      <c r="E183" s="901"/>
      <c r="F183" s="902"/>
      <c r="G183" s="900"/>
      <c r="H183" s="901"/>
      <c r="I183" s="901"/>
      <c r="J183" s="901"/>
      <c r="K183" s="902"/>
    </row>
    <row r="184" spans="1:11" x14ac:dyDescent="0.25">
      <c r="A184" s="900"/>
      <c r="B184" s="901"/>
      <c r="C184" s="901"/>
      <c r="D184" s="901"/>
      <c r="E184" s="901"/>
      <c r="F184" s="902"/>
      <c r="G184" s="900"/>
      <c r="H184" s="901"/>
      <c r="I184" s="901"/>
      <c r="J184" s="901"/>
      <c r="K184" s="902"/>
    </row>
    <row r="185" spans="1:11" x14ac:dyDescent="0.25">
      <c r="A185" s="900"/>
      <c r="B185" s="901"/>
      <c r="C185" s="901"/>
      <c r="D185" s="901"/>
      <c r="E185" s="901"/>
      <c r="F185" s="902"/>
      <c r="G185" s="900"/>
      <c r="H185" s="901"/>
      <c r="I185" s="901"/>
      <c r="J185" s="901"/>
      <c r="K185" s="902"/>
    </row>
    <row r="186" spans="1:11" x14ac:dyDescent="0.25">
      <c r="A186" s="900"/>
      <c r="B186" s="901"/>
      <c r="C186" s="901"/>
      <c r="D186" s="901"/>
      <c r="E186" s="901"/>
      <c r="F186" s="902"/>
      <c r="G186" s="900"/>
      <c r="H186" s="901"/>
      <c r="I186" s="901"/>
      <c r="J186" s="901"/>
      <c r="K186" s="902"/>
    </row>
    <row r="187" spans="1:11" x14ac:dyDescent="0.25">
      <c r="A187" s="900"/>
      <c r="B187" s="901"/>
      <c r="C187" s="901"/>
      <c r="D187" s="901"/>
      <c r="E187" s="901"/>
      <c r="F187" s="902"/>
      <c r="G187" s="900"/>
      <c r="H187" s="901"/>
      <c r="I187" s="901"/>
      <c r="J187" s="901"/>
      <c r="K187" s="902"/>
    </row>
    <row r="188" spans="1:11" x14ac:dyDescent="0.25">
      <c r="A188" s="900"/>
      <c r="B188" s="901"/>
      <c r="C188" s="901"/>
      <c r="D188" s="901"/>
      <c r="E188" s="901"/>
      <c r="F188" s="902"/>
      <c r="G188" s="900"/>
      <c r="H188" s="901"/>
      <c r="I188" s="901"/>
      <c r="J188" s="901"/>
      <c r="K188" s="902"/>
    </row>
    <row r="189" spans="1:11" x14ac:dyDescent="0.25">
      <c r="A189" s="900"/>
      <c r="B189" s="901"/>
      <c r="C189" s="901"/>
      <c r="D189" s="901"/>
      <c r="E189" s="901"/>
      <c r="F189" s="902"/>
      <c r="G189" s="900"/>
      <c r="H189" s="901"/>
      <c r="I189" s="901"/>
      <c r="J189" s="901"/>
      <c r="K189" s="902"/>
    </row>
    <row r="190" spans="1:11" x14ac:dyDescent="0.25">
      <c r="A190" s="900"/>
      <c r="B190" s="901"/>
      <c r="C190" s="901"/>
      <c r="D190" s="901"/>
      <c r="E190" s="901"/>
      <c r="F190" s="902"/>
      <c r="G190" s="900"/>
      <c r="H190" s="901"/>
      <c r="I190" s="901"/>
      <c r="J190" s="901"/>
      <c r="K190" s="902"/>
    </row>
    <row r="191" spans="1:11" x14ac:dyDescent="0.25">
      <c r="A191" s="900"/>
      <c r="B191" s="901"/>
      <c r="C191" s="901"/>
      <c r="D191" s="901"/>
      <c r="E191" s="901"/>
      <c r="F191" s="902"/>
      <c r="G191" s="900"/>
      <c r="H191" s="901"/>
      <c r="I191" s="901"/>
      <c r="J191" s="901"/>
      <c r="K191" s="902"/>
    </row>
    <row r="192" spans="1:11" x14ac:dyDescent="0.25">
      <c r="A192" s="900"/>
      <c r="B192" s="901"/>
      <c r="C192" s="901"/>
      <c r="D192" s="901"/>
      <c r="E192" s="901"/>
      <c r="F192" s="902"/>
      <c r="G192" s="900"/>
      <c r="H192" s="901"/>
      <c r="I192" s="901"/>
      <c r="J192" s="901"/>
      <c r="K192" s="902"/>
    </row>
    <row r="193" spans="1:11" x14ac:dyDescent="0.25">
      <c r="A193" s="900"/>
      <c r="B193" s="901"/>
      <c r="C193" s="901"/>
      <c r="D193" s="901"/>
      <c r="E193" s="901"/>
      <c r="F193" s="902"/>
      <c r="G193" s="900"/>
      <c r="H193" s="901"/>
      <c r="I193" s="901"/>
      <c r="J193" s="901"/>
      <c r="K193" s="902"/>
    </row>
    <row r="194" spans="1:11" x14ac:dyDescent="0.25">
      <c r="A194" s="900"/>
      <c r="B194" s="901"/>
      <c r="C194" s="901"/>
      <c r="D194" s="901"/>
      <c r="E194" s="901"/>
      <c r="F194" s="902"/>
      <c r="G194" s="900"/>
      <c r="H194" s="901"/>
      <c r="I194" s="901"/>
      <c r="J194" s="901"/>
      <c r="K194" s="902"/>
    </row>
    <row r="195" spans="1:11" ht="15.75" thickBot="1" x14ac:dyDescent="0.3">
      <c r="A195" s="900"/>
      <c r="B195" s="901"/>
      <c r="C195" s="901"/>
      <c r="D195" s="901"/>
      <c r="E195" s="901"/>
      <c r="F195" s="902"/>
      <c r="G195" s="900"/>
      <c r="H195" s="901"/>
      <c r="I195" s="901"/>
      <c r="J195" s="901"/>
      <c r="K195" s="902"/>
    </row>
    <row r="196" spans="1:11" x14ac:dyDescent="0.25">
      <c r="A196" s="929" t="s">
        <v>1020</v>
      </c>
      <c r="B196" s="930"/>
      <c r="C196" s="930"/>
      <c r="D196" s="930"/>
      <c r="E196" s="930"/>
      <c r="F196" s="931"/>
      <c r="G196" s="929" t="s">
        <v>1021</v>
      </c>
      <c r="H196" s="930"/>
      <c r="I196" s="930"/>
      <c r="J196" s="930"/>
      <c r="K196" s="931"/>
    </row>
    <row r="197" spans="1:11" ht="15.75" thickBot="1" x14ac:dyDescent="0.3">
      <c r="A197" s="932"/>
      <c r="B197" s="933"/>
      <c r="C197" s="933"/>
      <c r="D197" s="933"/>
      <c r="E197" s="933"/>
      <c r="F197" s="934"/>
      <c r="G197" s="932"/>
      <c r="H197" s="933"/>
      <c r="I197" s="933"/>
      <c r="J197" s="933"/>
      <c r="K197" s="934"/>
    </row>
    <row r="198" spans="1:11" x14ac:dyDescent="0.25">
      <c r="A198" s="900" t="s">
        <v>658</v>
      </c>
      <c r="B198" s="901"/>
      <c r="C198" s="901"/>
      <c r="D198" s="901"/>
      <c r="E198" s="901"/>
      <c r="F198" s="902"/>
      <c r="G198" s="900" t="s">
        <v>659</v>
      </c>
      <c r="H198" s="901"/>
      <c r="I198" s="901"/>
      <c r="J198" s="901"/>
      <c r="K198" s="902"/>
    </row>
    <row r="199" spans="1:11" x14ac:dyDescent="0.25">
      <c r="A199" s="900"/>
      <c r="B199" s="901"/>
      <c r="C199" s="901"/>
      <c r="D199" s="901"/>
      <c r="E199" s="901"/>
      <c r="F199" s="902"/>
      <c r="G199" s="900"/>
      <c r="H199" s="901"/>
      <c r="I199" s="901"/>
      <c r="J199" s="901"/>
      <c r="K199" s="902"/>
    </row>
    <row r="200" spans="1:11" x14ac:dyDescent="0.25">
      <c r="A200" s="900"/>
      <c r="B200" s="901"/>
      <c r="C200" s="901"/>
      <c r="D200" s="901"/>
      <c r="E200" s="901"/>
      <c r="F200" s="902"/>
      <c r="G200" s="900"/>
      <c r="H200" s="901"/>
      <c r="I200" s="901"/>
      <c r="J200" s="901"/>
      <c r="K200" s="902"/>
    </row>
    <row r="201" spans="1:11" x14ac:dyDescent="0.25">
      <c r="A201" s="900"/>
      <c r="B201" s="901"/>
      <c r="C201" s="901"/>
      <c r="D201" s="901"/>
      <c r="E201" s="901"/>
      <c r="F201" s="902"/>
      <c r="G201" s="900"/>
      <c r="H201" s="901"/>
      <c r="I201" s="901"/>
      <c r="J201" s="901"/>
      <c r="K201" s="902"/>
    </row>
    <row r="202" spans="1:11" x14ac:dyDescent="0.25">
      <c r="A202" s="900"/>
      <c r="B202" s="901"/>
      <c r="C202" s="901"/>
      <c r="D202" s="901"/>
      <c r="E202" s="901"/>
      <c r="F202" s="902"/>
      <c r="G202" s="900"/>
      <c r="H202" s="901"/>
      <c r="I202" s="901"/>
      <c r="J202" s="901"/>
      <c r="K202" s="902"/>
    </row>
    <row r="203" spans="1:11" x14ac:dyDescent="0.25">
      <c r="A203" s="900"/>
      <c r="B203" s="901"/>
      <c r="C203" s="901"/>
      <c r="D203" s="901"/>
      <c r="E203" s="901"/>
      <c r="F203" s="902"/>
      <c r="G203" s="900"/>
      <c r="H203" s="901"/>
      <c r="I203" s="901"/>
      <c r="J203" s="901"/>
      <c r="K203" s="902"/>
    </row>
    <row r="204" spans="1:11" x14ac:dyDescent="0.25">
      <c r="A204" s="900"/>
      <c r="B204" s="901"/>
      <c r="C204" s="901"/>
      <c r="D204" s="901"/>
      <c r="E204" s="901"/>
      <c r="F204" s="902"/>
      <c r="G204" s="900"/>
      <c r="H204" s="901"/>
      <c r="I204" s="901"/>
      <c r="J204" s="901"/>
      <c r="K204" s="902"/>
    </row>
    <row r="205" spans="1:11" x14ac:dyDescent="0.25">
      <c r="A205" s="900"/>
      <c r="B205" s="901"/>
      <c r="C205" s="901"/>
      <c r="D205" s="901"/>
      <c r="E205" s="901"/>
      <c r="F205" s="902"/>
      <c r="G205" s="900"/>
      <c r="H205" s="901"/>
      <c r="I205" s="901"/>
      <c r="J205" s="901"/>
      <c r="K205" s="902"/>
    </row>
    <row r="206" spans="1:11" x14ac:dyDescent="0.25">
      <c r="A206" s="900"/>
      <c r="B206" s="901"/>
      <c r="C206" s="901"/>
      <c r="D206" s="901"/>
      <c r="E206" s="901"/>
      <c r="F206" s="902"/>
      <c r="G206" s="900"/>
      <c r="H206" s="901"/>
      <c r="I206" s="901"/>
      <c r="J206" s="901"/>
      <c r="K206" s="902"/>
    </row>
    <row r="207" spans="1:11" x14ac:dyDescent="0.25">
      <c r="A207" s="900"/>
      <c r="B207" s="901"/>
      <c r="C207" s="901"/>
      <c r="D207" s="901"/>
      <c r="E207" s="901"/>
      <c r="F207" s="902"/>
      <c r="G207" s="900"/>
      <c r="H207" s="901"/>
      <c r="I207" s="901"/>
      <c r="J207" s="901"/>
      <c r="K207" s="902"/>
    </row>
    <row r="208" spans="1:11" x14ac:dyDescent="0.25">
      <c r="A208" s="900"/>
      <c r="B208" s="901"/>
      <c r="C208" s="901"/>
      <c r="D208" s="901"/>
      <c r="E208" s="901"/>
      <c r="F208" s="902"/>
      <c r="G208" s="900"/>
      <c r="H208" s="901"/>
      <c r="I208" s="901"/>
      <c r="J208" s="901"/>
      <c r="K208" s="902"/>
    </row>
    <row r="209" spans="1:11" x14ac:dyDescent="0.25">
      <c r="A209" s="900"/>
      <c r="B209" s="901"/>
      <c r="C209" s="901"/>
      <c r="D209" s="901"/>
      <c r="E209" s="901"/>
      <c r="F209" s="902"/>
      <c r="G209" s="900"/>
      <c r="H209" s="901"/>
      <c r="I209" s="901"/>
      <c r="J209" s="901"/>
      <c r="K209" s="902"/>
    </row>
    <row r="210" spans="1:11" x14ac:dyDescent="0.25">
      <c r="A210" s="900"/>
      <c r="B210" s="901"/>
      <c r="C210" s="901"/>
      <c r="D210" s="901"/>
      <c r="E210" s="901"/>
      <c r="F210" s="902"/>
      <c r="G210" s="900"/>
      <c r="H210" s="901"/>
      <c r="I210" s="901"/>
      <c r="J210" s="901"/>
      <c r="K210" s="902"/>
    </row>
    <row r="211" spans="1:11" ht="15.75" thickBot="1" x14ac:dyDescent="0.3">
      <c r="A211" s="900"/>
      <c r="B211" s="901"/>
      <c r="C211" s="901"/>
      <c r="D211" s="901"/>
      <c r="E211" s="901"/>
      <c r="F211" s="902"/>
      <c r="G211" s="900"/>
      <c r="H211" s="901"/>
      <c r="I211" s="901"/>
      <c r="J211" s="901"/>
      <c r="K211" s="902"/>
    </row>
    <row r="212" spans="1:11" x14ac:dyDescent="0.25">
      <c r="A212" s="995" t="s">
        <v>1022</v>
      </c>
      <c r="B212" s="925"/>
      <c r="C212" s="925"/>
      <c r="D212" s="925"/>
      <c r="E212" s="925"/>
      <c r="F212" s="926"/>
      <c r="G212" s="929" t="s">
        <v>1023</v>
      </c>
      <c r="H212" s="930"/>
      <c r="I212" s="930"/>
      <c r="J212" s="930"/>
      <c r="K212" s="931"/>
    </row>
    <row r="213" spans="1:11" ht="15.75" thickBot="1" x14ac:dyDescent="0.3">
      <c r="A213" s="996"/>
      <c r="B213" s="927"/>
      <c r="C213" s="927"/>
      <c r="D213" s="927"/>
      <c r="E213" s="927"/>
      <c r="F213" s="928"/>
      <c r="G213" s="932"/>
      <c r="H213" s="933"/>
      <c r="I213" s="933"/>
      <c r="J213" s="933"/>
      <c r="K213" s="934"/>
    </row>
    <row r="214" spans="1:11" x14ac:dyDescent="0.25">
      <c r="A214" s="915" t="s">
        <v>807</v>
      </c>
      <c r="B214" s="916"/>
      <c r="C214" s="916"/>
      <c r="D214" s="916"/>
      <c r="E214" s="916"/>
      <c r="F214" s="917"/>
      <c r="G214" s="915" t="s">
        <v>808</v>
      </c>
      <c r="H214" s="916"/>
      <c r="I214" s="916"/>
      <c r="J214" s="916"/>
      <c r="K214" s="917"/>
    </row>
    <row r="215" spans="1:11" x14ac:dyDescent="0.25">
      <c r="A215" s="900"/>
      <c r="B215" s="901"/>
      <c r="C215" s="901"/>
      <c r="D215" s="901"/>
      <c r="E215" s="901"/>
      <c r="F215" s="902"/>
      <c r="G215" s="900"/>
      <c r="H215" s="901"/>
      <c r="I215" s="901"/>
      <c r="J215" s="901"/>
      <c r="K215" s="902"/>
    </row>
    <row r="216" spans="1:11" x14ac:dyDescent="0.25">
      <c r="A216" s="900"/>
      <c r="B216" s="901"/>
      <c r="C216" s="901"/>
      <c r="D216" s="901"/>
      <c r="E216" s="901"/>
      <c r="F216" s="902"/>
      <c r="G216" s="900"/>
      <c r="H216" s="901"/>
      <c r="I216" s="901"/>
      <c r="J216" s="901"/>
      <c r="K216" s="902"/>
    </row>
    <row r="217" spans="1:11" x14ac:dyDescent="0.25">
      <c r="A217" s="900"/>
      <c r="B217" s="901"/>
      <c r="C217" s="901"/>
      <c r="D217" s="901"/>
      <c r="E217" s="901"/>
      <c r="F217" s="902"/>
      <c r="G217" s="900"/>
      <c r="H217" s="901"/>
      <c r="I217" s="901"/>
      <c r="J217" s="901"/>
      <c r="K217" s="902"/>
    </row>
    <row r="218" spans="1:11" x14ac:dyDescent="0.25">
      <c r="A218" s="900"/>
      <c r="B218" s="901"/>
      <c r="C218" s="901"/>
      <c r="D218" s="901"/>
      <c r="E218" s="901"/>
      <c r="F218" s="902"/>
      <c r="G218" s="900"/>
      <c r="H218" s="901"/>
      <c r="I218" s="901"/>
      <c r="J218" s="901"/>
      <c r="K218" s="902"/>
    </row>
    <row r="219" spans="1:11" x14ac:dyDescent="0.25">
      <c r="A219" s="900"/>
      <c r="B219" s="901"/>
      <c r="C219" s="901"/>
      <c r="D219" s="901"/>
      <c r="E219" s="901"/>
      <c r="F219" s="902"/>
      <c r="G219" s="900"/>
      <c r="H219" s="901"/>
      <c r="I219" s="901"/>
      <c r="J219" s="901"/>
      <c r="K219" s="902"/>
    </row>
    <row r="220" spans="1:11" x14ac:dyDescent="0.25">
      <c r="A220" s="900"/>
      <c r="B220" s="901"/>
      <c r="C220" s="901"/>
      <c r="D220" s="901"/>
      <c r="E220" s="901"/>
      <c r="F220" s="902"/>
      <c r="G220" s="900"/>
      <c r="H220" s="901"/>
      <c r="I220" s="901"/>
      <c r="J220" s="901"/>
      <c r="K220" s="902"/>
    </row>
    <row r="221" spans="1:11" x14ac:dyDescent="0.25">
      <c r="A221" s="900"/>
      <c r="B221" s="901"/>
      <c r="C221" s="901"/>
      <c r="D221" s="901"/>
      <c r="E221" s="901"/>
      <c r="F221" s="902"/>
      <c r="G221" s="900"/>
      <c r="H221" s="901"/>
      <c r="I221" s="901"/>
      <c r="J221" s="901"/>
      <c r="K221" s="902"/>
    </row>
    <row r="222" spans="1:11" x14ac:dyDescent="0.25">
      <c r="A222" s="900"/>
      <c r="B222" s="901"/>
      <c r="C222" s="901"/>
      <c r="D222" s="901"/>
      <c r="E222" s="901"/>
      <c r="F222" s="902"/>
      <c r="G222" s="900"/>
      <c r="H222" s="901"/>
      <c r="I222" s="901"/>
      <c r="J222" s="901"/>
      <c r="K222" s="902"/>
    </row>
    <row r="223" spans="1:11" x14ac:dyDescent="0.25">
      <c r="A223" s="900"/>
      <c r="B223" s="901"/>
      <c r="C223" s="901"/>
      <c r="D223" s="901"/>
      <c r="E223" s="901"/>
      <c r="F223" s="902"/>
      <c r="G223" s="900"/>
      <c r="H223" s="901"/>
      <c r="I223" s="901"/>
      <c r="J223" s="901"/>
      <c r="K223" s="902"/>
    </row>
    <row r="224" spans="1:11" x14ac:dyDescent="0.25">
      <c r="A224" s="900"/>
      <c r="B224" s="901"/>
      <c r="C224" s="901"/>
      <c r="D224" s="901"/>
      <c r="E224" s="901"/>
      <c r="F224" s="902"/>
      <c r="G224" s="900"/>
      <c r="H224" s="901"/>
      <c r="I224" s="901"/>
      <c r="J224" s="901"/>
      <c r="K224" s="902"/>
    </row>
    <row r="225" spans="1:11" x14ac:dyDescent="0.25">
      <c r="A225" s="900"/>
      <c r="B225" s="901"/>
      <c r="C225" s="901"/>
      <c r="D225" s="901"/>
      <c r="E225" s="901"/>
      <c r="F225" s="902"/>
      <c r="G225" s="900"/>
      <c r="H225" s="901"/>
      <c r="I225" s="901"/>
      <c r="J225" s="901"/>
      <c r="K225" s="902"/>
    </row>
    <row r="226" spans="1:11" x14ac:dyDescent="0.25">
      <c r="A226" s="900"/>
      <c r="B226" s="901"/>
      <c r="C226" s="901"/>
      <c r="D226" s="901"/>
      <c r="E226" s="901"/>
      <c r="F226" s="902"/>
      <c r="G226" s="900"/>
      <c r="H226" s="901"/>
      <c r="I226" s="901"/>
      <c r="J226" s="901"/>
      <c r="K226" s="902"/>
    </row>
    <row r="227" spans="1:11" ht="15.75" thickBot="1" x14ac:dyDescent="0.3">
      <c r="A227" s="900"/>
      <c r="B227" s="901"/>
      <c r="C227" s="901"/>
      <c r="D227" s="901"/>
      <c r="E227" s="901"/>
      <c r="F227" s="902"/>
      <c r="G227" s="900"/>
      <c r="H227" s="901"/>
      <c r="I227" s="901"/>
      <c r="J227" s="901"/>
      <c r="K227" s="902"/>
    </row>
    <row r="228" spans="1:11" x14ac:dyDescent="0.25">
      <c r="A228" s="995" t="s">
        <v>1024</v>
      </c>
      <c r="B228" s="925"/>
      <c r="C228" s="925"/>
      <c r="D228" s="925"/>
      <c r="E228" s="925"/>
      <c r="F228" s="926"/>
      <c r="G228" s="929" t="s">
        <v>1025</v>
      </c>
      <c r="H228" s="930"/>
      <c r="I228" s="930"/>
      <c r="J228" s="930"/>
      <c r="K228" s="931"/>
    </row>
    <row r="229" spans="1:11" ht="15.75" thickBot="1" x14ac:dyDescent="0.3">
      <c r="A229" s="996"/>
      <c r="B229" s="927"/>
      <c r="C229" s="927"/>
      <c r="D229" s="927"/>
      <c r="E229" s="927"/>
      <c r="F229" s="928"/>
      <c r="G229" s="932"/>
      <c r="H229" s="933"/>
      <c r="I229" s="933"/>
      <c r="J229" s="933"/>
      <c r="K229" s="934"/>
    </row>
    <row r="230" spans="1:11" x14ac:dyDescent="0.25">
      <c r="A230" s="915" t="s">
        <v>809</v>
      </c>
      <c r="B230" s="916"/>
      <c r="C230" s="916"/>
      <c r="D230" s="916"/>
      <c r="E230" s="916"/>
      <c r="F230" s="917"/>
      <c r="G230" s="915" t="s">
        <v>810</v>
      </c>
      <c r="H230" s="916"/>
      <c r="I230" s="916"/>
      <c r="J230" s="916"/>
      <c r="K230" s="917"/>
    </row>
    <row r="231" spans="1:11" x14ac:dyDescent="0.25">
      <c r="A231" s="900"/>
      <c r="B231" s="901"/>
      <c r="C231" s="901"/>
      <c r="D231" s="901"/>
      <c r="E231" s="901"/>
      <c r="F231" s="902"/>
      <c r="G231" s="900"/>
      <c r="H231" s="901"/>
      <c r="I231" s="901"/>
      <c r="J231" s="901"/>
      <c r="K231" s="902"/>
    </row>
    <row r="232" spans="1:11" x14ac:dyDescent="0.25">
      <c r="A232" s="900"/>
      <c r="B232" s="901"/>
      <c r="C232" s="901"/>
      <c r="D232" s="901"/>
      <c r="E232" s="901"/>
      <c r="F232" s="902"/>
      <c r="G232" s="900"/>
      <c r="H232" s="901"/>
      <c r="I232" s="901"/>
      <c r="J232" s="901"/>
      <c r="K232" s="902"/>
    </row>
    <row r="233" spans="1:11" x14ac:dyDescent="0.25">
      <c r="A233" s="900"/>
      <c r="B233" s="901"/>
      <c r="C233" s="901"/>
      <c r="D233" s="901"/>
      <c r="E233" s="901"/>
      <c r="F233" s="902"/>
      <c r="G233" s="900"/>
      <c r="H233" s="901"/>
      <c r="I233" s="901"/>
      <c r="J233" s="901"/>
      <c r="K233" s="902"/>
    </row>
    <row r="234" spans="1:11" x14ac:dyDescent="0.25">
      <c r="A234" s="900"/>
      <c r="B234" s="901"/>
      <c r="C234" s="901"/>
      <c r="D234" s="901"/>
      <c r="E234" s="901"/>
      <c r="F234" s="902"/>
      <c r="G234" s="900"/>
      <c r="H234" s="901"/>
      <c r="I234" s="901"/>
      <c r="J234" s="901"/>
      <c r="K234" s="902"/>
    </row>
    <row r="235" spans="1:11" x14ac:dyDescent="0.25">
      <c r="A235" s="900"/>
      <c r="B235" s="901"/>
      <c r="C235" s="901"/>
      <c r="D235" s="901"/>
      <c r="E235" s="901"/>
      <c r="F235" s="902"/>
      <c r="G235" s="900"/>
      <c r="H235" s="901"/>
      <c r="I235" s="901"/>
      <c r="J235" s="901"/>
      <c r="K235" s="902"/>
    </row>
    <row r="236" spans="1:11" x14ac:dyDescent="0.25">
      <c r="A236" s="900"/>
      <c r="B236" s="901"/>
      <c r="C236" s="901"/>
      <c r="D236" s="901"/>
      <c r="E236" s="901"/>
      <c r="F236" s="902"/>
      <c r="G236" s="900"/>
      <c r="H236" s="901"/>
      <c r="I236" s="901"/>
      <c r="J236" s="901"/>
      <c r="K236" s="902"/>
    </row>
    <row r="237" spans="1:11" x14ac:dyDescent="0.25">
      <c r="A237" s="900"/>
      <c r="B237" s="901"/>
      <c r="C237" s="901"/>
      <c r="D237" s="901"/>
      <c r="E237" s="901"/>
      <c r="F237" s="902"/>
      <c r="G237" s="900"/>
      <c r="H237" s="901"/>
      <c r="I237" s="901"/>
      <c r="J237" s="901"/>
      <c r="K237" s="902"/>
    </row>
    <row r="238" spans="1:11" x14ac:dyDescent="0.25">
      <c r="A238" s="900"/>
      <c r="B238" s="901"/>
      <c r="C238" s="901"/>
      <c r="D238" s="901"/>
      <c r="E238" s="901"/>
      <c r="F238" s="902"/>
      <c r="G238" s="900"/>
      <c r="H238" s="901"/>
      <c r="I238" s="901"/>
      <c r="J238" s="901"/>
      <c r="K238" s="902"/>
    </row>
    <row r="239" spans="1:11" x14ac:dyDescent="0.25">
      <c r="A239" s="900"/>
      <c r="B239" s="901"/>
      <c r="C239" s="901"/>
      <c r="D239" s="901"/>
      <c r="E239" s="901"/>
      <c r="F239" s="902"/>
      <c r="G239" s="900"/>
      <c r="H239" s="901"/>
      <c r="I239" s="901"/>
      <c r="J239" s="901"/>
      <c r="K239" s="902"/>
    </row>
    <row r="240" spans="1:11" x14ac:dyDescent="0.25">
      <c r="A240" s="900"/>
      <c r="B240" s="901"/>
      <c r="C240" s="901"/>
      <c r="D240" s="901"/>
      <c r="E240" s="901"/>
      <c r="F240" s="902"/>
      <c r="G240" s="900"/>
      <c r="H240" s="901"/>
      <c r="I240" s="901"/>
      <c r="J240" s="901"/>
      <c r="K240" s="902"/>
    </row>
    <row r="241" spans="1:11" x14ac:dyDescent="0.25">
      <c r="A241" s="900"/>
      <c r="B241" s="901"/>
      <c r="C241" s="901"/>
      <c r="D241" s="901"/>
      <c r="E241" s="901"/>
      <c r="F241" s="902"/>
      <c r="G241" s="900"/>
      <c r="H241" s="901"/>
      <c r="I241" s="901"/>
      <c r="J241" s="901"/>
      <c r="K241" s="902"/>
    </row>
    <row r="242" spans="1:11" x14ac:dyDescent="0.25">
      <c r="A242" s="900"/>
      <c r="B242" s="901"/>
      <c r="C242" s="901"/>
      <c r="D242" s="901"/>
      <c r="E242" s="901"/>
      <c r="F242" s="902"/>
      <c r="G242" s="900"/>
      <c r="H242" s="901"/>
      <c r="I242" s="901"/>
      <c r="J242" s="901"/>
      <c r="K242" s="902"/>
    </row>
    <row r="243" spans="1:11" ht="15.75" thickBot="1" x14ac:dyDescent="0.3">
      <c r="A243" s="900"/>
      <c r="B243" s="901"/>
      <c r="C243" s="901"/>
      <c r="D243" s="901"/>
      <c r="E243" s="901"/>
      <c r="F243" s="902"/>
      <c r="G243" s="900"/>
      <c r="H243" s="901"/>
      <c r="I243" s="901"/>
      <c r="J243" s="901"/>
      <c r="K243" s="902"/>
    </row>
    <row r="244" spans="1:11" x14ac:dyDescent="0.25">
      <c r="A244" s="929" t="s">
        <v>1026</v>
      </c>
      <c r="B244" s="930"/>
      <c r="C244" s="930"/>
      <c r="D244" s="930"/>
      <c r="E244" s="930"/>
      <c r="F244" s="931"/>
      <c r="G244" s="929" t="s">
        <v>1026</v>
      </c>
      <c r="H244" s="930"/>
      <c r="I244" s="930"/>
      <c r="J244" s="930"/>
      <c r="K244" s="931"/>
    </row>
    <row r="245" spans="1:11" ht="15.75" thickBot="1" x14ac:dyDescent="0.3">
      <c r="A245" s="932"/>
      <c r="B245" s="933"/>
      <c r="C245" s="933"/>
      <c r="D245" s="933"/>
      <c r="E245" s="933"/>
      <c r="F245" s="934"/>
      <c r="G245" s="932"/>
      <c r="H245" s="933"/>
      <c r="I245" s="933"/>
      <c r="J245" s="933"/>
      <c r="K245" s="934"/>
    </row>
    <row r="246" spans="1:11" x14ac:dyDescent="0.25">
      <c r="A246" s="900"/>
      <c r="B246" s="901"/>
      <c r="C246" s="901"/>
      <c r="D246" s="901"/>
      <c r="E246" s="901"/>
      <c r="F246" s="902"/>
      <c r="G246" s="900" t="s">
        <v>659</v>
      </c>
      <c r="H246" s="901"/>
      <c r="I246" s="901"/>
      <c r="J246" s="901"/>
      <c r="K246" s="902"/>
    </row>
    <row r="247" spans="1:11" x14ac:dyDescent="0.25">
      <c r="A247" s="900"/>
      <c r="B247" s="901"/>
      <c r="C247" s="901"/>
      <c r="D247" s="901"/>
      <c r="E247" s="901"/>
      <c r="F247" s="902"/>
      <c r="G247" s="900"/>
      <c r="H247" s="901"/>
      <c r="I247" s="901"/>
      <c r="J247" s="901"/>
      <c r="K247" s="902"/>
    </row>
    <row r="248" spans="1:11" x14ac:dyDescent="0.25">
      <c r="A248" s="900"/>
      <c r="B248" s="901"/>
      <c r="C248" s="901"/>
      <c r="D248" s="901"/>
      <c r="E248" s="901"/>
      <c r="F248" s="902"/>
      <c r="G248" s="900"/>
      <c r="H248" s="901"/>
      <c r="I248" s="901"/>
      <c r="J248" s="901"/>
      <c r="K248" s="902"/>
    </row>
    <row r="249" spans="1:11" x14ac:dyDescent="0.25">
      <c r="A249" s="900"/>
      <c r="B249" s="901"/>
      <c r="C249" s="901"/>
      <c r="D249" s="901"/>
      <c r="E249" s="901"/>
      <c r="F249" s="902"/>
      <c r="G249" s="900"/>
      <c r="H249" s="901"/>
      <c r="I249" s="901"/>
      <c r="J249" s="901"/>
      <c r="K249" s="902"/>
    </row>
    <row r="250" spans="1:11" x14ac:dyDescent="0.25">
      <c r="A250" s="900"/>
      <c r="B250" s="901"/>
      <c r="C250" s="901"/>
      <c r="D250" s="901"/>
      <c r="E250" s="901"/>
      <c r="F250" s="902"/>
      <c r="G250" s="900"/>
      <c r="H250" s="901"/>
      <c r="I250" s="901"/>
      <c r="J250" s="901"/>
      <c r="K250" s="902"/>
    </row>
    <row r="251" spans="1:11" x14ac:dyDescent="0.25">
      <c r="A251" s="900"/>
      <c r="B251" s="901"/>
      <c r="C251" s="901"/>
      <c r="D251" s="901"/>
      <c r="E251" s="901"/>
      <c r="F251" s="902"/>
      <c r="G251" s="900"/>
      <c r="H251" s="901"/>
      <c r="I251" s="901"/>
      <c r="J251" s="901"/>
      <c r="K251" s="902"/>
    </row>
    <row r="252" spans="1:11" x14ac:dyDescent="0.25">
      <c r="A252" s="900"/>
      <c r="B252" s="901"/>
      <c r="C252" s="901"/>
      <c r="D252" s="901"/>
      <c r="E252" s="901"/>
      <c r="F252" s="902"/>
      <c r="G252" s="900"/>
      <c r="H252" s="901"/>
      <c r="I252" s="901"/>
      <c r="J252" s="901"/>
      <c r="K252" s="902"/>
    </row>
    <row r="253" spans="1:11" x14ac:dyDescent="0.25">
      <c r="A253" s="900"/>
      <c r="B253" s="901"/>
      <c r="C253" s="901"/>
      <c r="D253" s="901"/>
      <c r="E253" s="901"/>
      <c r="F253" s="902"/>
      <c r="G253" s="900"/>
      <c r="H253" s="901"/>
      <c r="I253" s="901"/>
      <c r="J253" s="901"/>
      <c r="K253" s="902"/>
    </row>
    <row r="254" spans="1:11" x14ac:dyDescent="0.25">
      <c r="A254" s="900"/>
      <c r="B254" s="901"/>
      <c r="C254" s="901"/>
      <c r="D254" s="901"/>
      <c r="E254" s="901"/>
      <c r="F254" s="902"/>
      <c r="G254" s="900"/>
      <c r="H254" s="901"/>
      <c r="I254" s="901"/>
      <c r="J254" s="901"/>
      <c r="K254" s="902"/>
    </row>
    <row r="255" spans="1:11" x14ac:dyDescent="0.25">
      <c r="A255" s="900"/>
      <c r="B255" s="901"/>
      <c r="C255" s="901"/>
      <c r="D255" s="901"/>
      <c r="E255" s="901"/>
      <c r="F255" s="902"/>
      <c r="G255" s="900"/>
      <c r="H255" s="901"/>
      <c r="I255" s="901"/>
      <c r="J255" s="901"/>
      <c r="K255" s="902"/>
    </row>
    <row r="256" spans="1:11" x14ac:dyDescent="0.25">
      <c r="A256" s="900"/>
      <c r="B256" s="901"/>
      <c r="C256" s="901"/>
      <c r="D256" s="901"/>
      <c r="E256" s="901"/>
      <c r="F256" s="902"/>
      <c r="G256" s="900"/>
      <c r="H256" s="901"/>
      <c r="I256" s="901"/>
      <c r="J256" s="901"/>
      <c r="K256" s="902"/>
    </row>
    <row r="257" spans="1:11" x14ac:dyDescent="0.25">
      <c r="A257" s="900"/>
      <c r="B257" s="901"/>
      <c r="C257" s="901"/>
      <c r="D257" s="901"/>
      <c r="E257" s="901"/>
      <c r="F257" s="902"/>
      <c r="G257" s="900"/>
      <c r="H257" s="901"/>
      <c r="I257" s="901"/>
      <c r="J257" s="901"/>
      <c r="K257" s="902"/>
    </row>
    <row r="258" spans="1:11" x14ac:dyDescent="0.25">
      <c r="A258" s="900"/>
      <c r="B258" s="901"/>
      <c r="C258" s="901"/>
      <c r="D258" s="901"/>
      <c r="E258" s="901"/>
      <c r="F258" s="902"/>
      <c r="G258" s="900"/>
      <c r="H258" s="901"/>
      <c r="I258" s="901"/>
      <c r="J258" s="901"/>
      <c r="K258" s="902"/>
    </row>
    <row r="259" spans="1:11" ht="15.75" thickBot="1" x14ac:dyDescent="0.3">
      <c r="A259" s="900"/>
      <c r="B259" s="901"/>
      <c r="C259" s="901"/>
      <c r="D259" s="901"/>
      <c r="E259" s="901"/>
      <c r="F259" s="902"/>
      <c r="G259" s="900"/>
      <c r="H259" s="901"/>
      <c r="I259" s="901"/>
      <c r="J259" s="901"/>
      <c r="K259" s="902"/>
    </row>
    <row r="260" spans="1:11" x14ac:dyDescent="0.25">
      <c r="A260" s="995" t="s">
        <v>857</v>
      </c>
      <c r="B260" s="925"/>
      <c r="C260" s="925"/>
      <c r="D260" s="925"/>
      <c r="E260" s="925"/>
      <c r="F260" s="926"/>
      <c r="G260" s="929" t="s">
        <v>1027</v>
      </c>
      <c r="H260" s="930"/>
      <c r="I260" s="930"/>
      <c r="J260" s="930"/>
      <c r="K260" s="931"/>
    </row>
    <row r="261" spans="1:11" ht="15.75" thickBot="1" x14ac:dyDescent="0.3">
      <c r="A261" s="996"/>
      <c r="B261" s="927"/>
      <c r="C261" s="927"/>
      <c r="D261" s="927"/>
      <c r="E261" s="927"/>
      <c r="F261" s="928"/>
      <c r="G261" s="932"/>
      <c r="H261" s="933"/>
      <c r="I261" s="933"/>
      <c r="J261" s="933"/>
      <c r="K261" s="934"/>
    </row>
    <row r="262" spans="1:11" x14ac:dyDescent="0.25">
      <c r="A262" s="915" t="s">
        <v>807</v>
      </c>
      <c r="B262" s="916"/>
      <c r="C262" s="916"/>
      <c r="D262" s="916"/>
      <c r="E262" s="916"/>
      <c r="F262" s="917"/>
      <c r="G262" s="915"/>
      <c r="H262" s="916"/>
      <c r="I262" s="916"/>
      <c r="J262" s="916"/>
      <c r="K262" s="917"/>
    </row>
    <row r="263" spans="1:11" x14ac:dyDescent="0.25">
      <c r="A263" s="900"/>
      <c r="B263" s="901"/>
      <c r="C263" s="901"/>
      <c r="D263" s="901"/>
      <c r="E263" s="901"/>
      <c r="F263" s="902"/>
      <c r="G263" s="900"/>
      <c r="H263" s="901"/>
      <c r="I263" s="901"/>
      <c r="J263" s="901"/>
      <c r="K263" s="902"/>
    </row>
    <row r="264" spans="1:11" x14ac:dyDescent="0.25">
      <c r="A264" s="900"/>
      <c r="B264" s="901"/>
      <c r="C264" s="901"/>
      <c r="D264" s="901"/>
      <c r="E264" s="901"/>
      <c r="F264" s="902"/>
      <c r="G264" s="900"/>
      <c r="H264" s="901"/>
      <c r="I264" s="901"/>
      <c r="J264" s="901"/>
      <c r="K264" s="902"/>
    </row>
    <row r="265" spans="1:11" x14ac:dyDescent="0.25">
      <c r="A265" s="900"/>
      <c r="B265" s="901"/>
      <c r="C265" s="901"/>
      <c r="D265" s="901"/>
      <c r="E265" s="901"/>
      <c r="F265" s="902"/>
      <c r="G265" s="900"/>
      <c r="H265" s="901"/>
      <c r="I265" s="901"/>
      <c r="J265" s="901"/>
      <c r="K265" s="902"/>
    </row>
    <row r="266" spans="1:11" x14ac:dyDescent="0.25">
      <c r="A266" s="900"/>
      <c r="B266" s="901"/>
      <c r="C266" s="901"/>
      <c r="D266" s="901"/>
      <c r="E266" s="901"/>
      <c r="F266" s="902"/>
      <c r="G266" s="900"/>
      <c r="H266" s="901"/>
      <c r="I266" s="901"/>
      <c r="J266" s="901"/>
      <c r="K266" s="902"/>
    </row>
    <row r="267" spans="1:11" x14ac:dyDescent="0.25">
      <c r="A267" s="900"/>
      <c r="B267" s="901"/>
      <c r="C267" s="901"/>
      <c r="D267" s="901"/>
      <c r="E267" s="901"/>
      <c r="F267" s="902"/>
      <c r="G267" s="900"/>
      <c r="H267" s="901"/>
      <c r="I267" s="901"/>
      <c r="J267" s="901"/>
      <c r="K267" s="902"/>
    </row>
    <row r="268" spans="1:11" x14ac:dyDescent="0.25">
      <c r="A268" s="900"/>
      <c r="B268" s="901"/>
      <c r="C268" s="901"/>
      <c r="D268" s="901"/>
      <c r="E268" s="901"/>
      <c r="F268" s="902"/>
      <c r="G268" s="900"/>
      <c r="H268" s="901"/>
      <c r="I268" s="901"/>
      <c r="J268" s="901"/>
      <c r="K268" s="902"/>
    </row>
    <row r="269" spans="1:11" x14ac:dyDescent="0.25">
      <c r="A269" s="900"/>
      <c r="B269" s="901"/>
      <c r="C269" s="901"/>
      <c r="D269" s="901"/>
      <c r="E269" s="901"/>
      <c r="F269" s="902"/>
      <c r="G269" s="900"/>
      <c r="H269" s="901"/>
      <c r="I269" s="901"/>
      <c r="J269" s="901"/>
      <c r="K269" s="902"/>
    </row>
    <row r="270" spans="1:11" x14ac:dyDescent="0.25">
      <c r="A270" s="900"/>
      <c r="B270" s="901"/>
      <c r="C270" s="901"/>
      <c r="D270" s="901"/>
      <c r="E270" s="901"/>
      <c r="F270" s="902"/>
      <c r="G270" s="900"/>
      <c r="H270" s="901"/>
      <c r="I270" s="901"/>
      <c r="J270" s="901"/>
      <c r="K270" s="902"/>
    </row>
    <row r="271" spans="1:11" x14ac:dyDescent="0.25">
      <c r="A271" s="900"/>
      <c r="B271" s="901"/>
      <c r="C271" s="901"/>
      <c r="D271" s="901"/>
      <c r="E271" s="901"/>
      <c r="F271" s="902"/>
      <c r="G271" s="900"/>
      <c r="H271" s="901"/>
      <c r="I271" s="901"/>
      <c r="J271" s="901"/>
      <c r="K271" s="902"/>
    </row>
    <row r="272" spans="1:11" x14ac:dyDescent="0.25">
      <c r="A272" s="900"/>
      <c r="B272" s="901"/>
      <c r="C272" s="901"/>
      <c r="D272" s="901"/>
      <c r="E272" s="901"/>
      <c r="F272" s="902"/>
      <c r="G272" s="900"/>
      <c r="H272" s="901"/>
      <c r="I272" s="901"/>
      <c r="J272" s="901"/>
      <c r="K272" s="902"/>
    </row>
    <row r="273" spans="1:11" x14ac:dyDescent="0.25">
      <c r="A273" s="900"/>
      <c r="B273" s="901"/>
      <c r="C273" s="901"/>
      <c r="D273" s="901"/>
      <c r="E273" s="901"/>
      <c r="F273" s="902"/>
      <c r="G273" s="900"/>
      <c r="H273" s="901"/>
      <c r="I273" s="901"/>
      <c r="J273" s="901"/>
      <c r="K273" s="902"/>
    </row>
    <row r="274" spans="1:11" x14ac:dyDescent="0.25">
      <c r="A274" s="900"/>
      <c r="B274" s="901"/>
      <c r="C274" s="901"/>
      <c r="D274" s="901"/>
      <c r="E274" s="901"/>
      <c r="F274" s="902"/>
      <c r="G274" s="900"/>
      <c r="H274" s="901"/>
      <c r="I274" s="901"/>
      <c r="J274" s="901"/>
      <c r="K274" s="902"/>
    </row>
    <row r="275" spans="1:11" ht="15.75" thickBot="1" x14ac:dyDescent="0.3">
      <c r="A275" s="900"/>
      <c r="B275" s="901"/>
      <c r="C275" s="901"/>
      <c r="D275" s="901"/>
      <c r="E275" s="901"/>
      <c r="F275" s="902"/>
      <c r="G275" s="900"/>
      <c r="H275" s="901"/>
      <c r="I275" s="901"/>
      <c r="J275" s="901"/>
      <c r="K275" s="902"/>
    </row>
    <row r="276" spans="1:11" x14ac:dyDescent="0.25">
      <c r="A276" s="995" t="s">
        <v>843</v>
      </c>
      <c r="B276" s="925"/>
      <c r="C276" s="925"/>
      <c r="D276" s="925"/>
      <c r="E276" s="925"/>
      <c r="F276" s="926"/>
      <c r="G276" s="929" t="s">
        <v>843</v>
      </c>
      <c r="H276" s="930"/>
      <c r="I276" s="930"/>
      <c r="J276" s="930"/>
      <c r="K276" s="931"/>
    </row>
    <row r="277" spans="1:11" ht="15.75" thickBot="1" x14ac:dyDescent="0.3">
      <c r="A277" s="996"/>
      <c r="B277" s="927"/>
      <c r="C277" s="927"/>
      <c r="D277" s="927"/>
      <c r="E277" s="927"/>
      <c r="F277" s="928"/>
      <c r="G277" s="932"/>
      <c r="H277" s="933"/>
      <c r="I277" s="933"/>
      <c r="J277" s="933"/>
      <c r="K277" s="934"/>
    </row>
    <row r="278" spans="1:11" x14ac:dyDescent="0.25">
      <c r="A278" s="915" t="s">
        <v>809</v>
      </c>
      <c r="B278" s="916"/>
      <c r="C278" s="916"/>
      <c r="D278" s="916"/>
      <c r="E278" s="916"/>
      <c r="F278" s="917"/>
      <c r="G278" s="915" t="s">
        <v>810</v>
      </c>
      <c r="H278" s="916"/>
      <c r="I278" s="916"/>
      <c r="J278" s="916"/>
      <c r="K278" s="917"/>
    </row>
    <row r="279" spans="1:11" x14ac:dyDescent="0.25">
      <c r="A279" s="900"/>
      <c r="B279" s="901"/>
      <c r="C279" s="901"/>
      <c r="D279" s="901"/>
      <c r="E279" s="901"/>
      <c r="F279" s="902"/>
      <c r="G279" s="900"/>
      <c r="H279" s="901"/>
      <c r="I279" s="901"/>
      <c r="J279" s="901"/>
      <c r="K279" s="902"/>
    </row>
    <row r="280" spans="1:11" x14ac:dyDescent="0.25">
      <c r="A280" s="900"/>
      <c r="B280" s="901"/>
      <c r="C280" s="901"/>
      <c r="D280" s="901"/>
      <c r="E280" s="901"/>
      <c r="F280" s="902"/>
      <c r="G280" s="900"/>
      <c r="H280" s="901"/>
      <c r="I280" s="901"/>
      <c r="J280" s="901"/>
      <c r="K280" s="902"/>
    </row>
    <row r="281" spans="1:11" x14ac:dyDescent="0.25">
      <c r="A281" s="900"/>
      <c r="B281" s="901"/>
      <c r="C281" s="901"/>
      <c r="D281" s="901"/>
      <c r="E281" s="901"/>
      <c r="F281" s="902"/>
      <c r="G281" s="900"/>
      <c r="H281" s="901"/>
      <c r="I281" s="901"/>
      <c r="J281" s="901"/>
      <c r="K281" s="902"/>
    </row>
    <row r="282" spans="1:11" x14ac:dyDescent="0.25">
      <c r="A282" s="900"/>
      <c r="B282" s="901"/>
      <c r="C282" s="901"/>
      <c r="D282" s="901"/>
      <c r="E282" s="901"/>
      <c r="F282" s="902"/>
      <c r="G282" s="900"/>
      <c r="H282" s="901"/>
      <c r="I282" s="901"/>
      <c r="J282" s="901"/>
      <c r="K282" s="902"/>
    </row>
    <row r="283" spans="1:11" x14ac:dyDescent="0.25">
      <c r="A283" s="900"/>
      <c r="B283" s="901"/>
      <c r="C283" s="901"/>
      <c r="D283" s="901"/>
      <c r="E283" s="901"/>
      <c r="F283" s="902"/>
      <c r="G283" s="900"/>
      <c r="H283" s="901"/>
      <c r="I283" s="901"/>
      <c r="J283" s="901"/>
      <c r="K283" s="902"/>
    </row>
    <row r="284" spans="1:11" x14ac:dyDescent="0.25">
      <c r="A284" s="900"/>
      <c r="B284" s="901"/>
      <c r="C284" s="901"/>
      <c r="D284" s="901"/>
      <c r="E284" s="901"/>
      <c r="F284" s="902"/>
      <c r="G284" s="900"/>
      <c r="H284" s="901"/>
      <c r="I284" s="901"/>
      <c r="J284" s="901"/>
      <c r="K284" s="902"/>
    </row>
    <row r="285" spans="1:11" x14ac:dyDescent="0.25">
      <c r="A285" s="900"/>
      <c r="B285" s="901"/>
      <c r="C285" s="901"/>
      <c r="D285" s="901"/>
      <c r="E285" s="901"/>
      <c r="F285" s="902"/>
      <c r="G285" s="900"/>
      <c r="H285" s="901"/>
      <c r="I285" s="901"/>
      <c r="J285" s="901"/>
      <c r="K285" s="902"/>
    </row>
    <row r="286" spans="1:11" x14ac:dyDescent="0.25">
      <c r="A286" s="900"/>
      <c r="B286" s="901"/>
      <c r="C286" s="901"/>
      <c r="D286" s="901"/>
      <c r="E286" s="901"/>
      <c r="F286" s="902"/>
      <c r="G286" s="900"/>
      <c r="H286" s="901"/>
      <c r="I286" s="901"/>
      <c r="J286" s="901"/>
      <c r="K286" s="902"/>
    </row>
    <row r="287" spans="1:11" x14ac:dyDescent="0.25">
      <c r="A287" s="900"/>
      <c r="B287" s="901"/>
      <c r="C287" s="901"/>
      <c r="D287" s="901"/>
      <c r="E287" s="901"/>
      <c r="F287" s="902"/>
      <c r="G287" s="900"/>
      <c r="H287" s="901"/>
      <c r="I287" s="901"/>
      <c r="J287" s="901"/>
      <c r="K287" s="902"/>
    </row>
    <row r="288" spans="1:11" x14ac:dyDescent="0.25">
      <c r="A288" s="900"/>
      <c r="B288" s="901"/>
      <c r="C288" s="901"/>
      <c r="D288" s="901"/>
      <c r="E288" s="901"/>
      <c r="F288" s="902"/>
      <c r="G288" s="900"/>
      <c r="H288" s="901"/>
      <c r="I288" s="901"/>
      <c r="J288" s="901"/>
      <c r="K288" s="902"/>
    </row>
    <row r="289" spans="1:11" x14ac:dyDescent="0.25">
      <c r="A289" s="900"/>
      <c r="B289" s="901"/>
      <c r="C289" s="901"/>
      <c r="D289" s="901"/>
      <c r="E289" s="901"/>
      <c r="F289" s="902"/>
      <c r="G289" s="900"/>
      <c r="H289" s="901"/>
      <c r="I289" s="901"/>
      <c r="J289" s="901"/>
      <c r="K289" s="902"/>
    </row>
    <row r="290" spans="1:11" x14ac:dyDescent="0.25">
      <c r="A290" s="900"/>
      <c r="B290" s="901"/>
      <c r="C290" s="901"/>
      <c r="D290" s="901"/>
      <c r="E290" s="901"/>
      <c r="F290" s="902"/>
      <c r="G290" s="900"/>
      <c r="H290" s="901"/>
      <c r="I290" s="901"/>
      <c r="J290" s="901"/>
      <c r="K290" s="902"/>
    </row>
    <row r="291" spans="1:11" ht="15.75" thickBot="1" x14ac:dyDescent="0.3">
      <c r="A291" s="900"/>
      <c r="B291" s="901"/>
      <c r="C291" s="901"/>
      <c r="D291" s="901"/>
      <c r="E291" s="901"/>
      <c r="F291" s="902"/>
      <c r="G291" s="900"/>
      <c r="H291" s="901"/>
      <c r="I291" s="901"/>
      <c r="J291" s="901"/>
      <c r="K291" s="902"/>
    </row>
    <row r="292" spans="1:11" x14ac:dyDescent="0.25">
      <c r="A292" s="929" t="s">
        <v>1028</v>
      </c>
      <c r="B292" s="930"/>
      <c r="C292" s="930"/>
      <c r="D292" s="930"/>
      <c r="E292" s="930"/>
      <c r="F292" s="931"/>
      <c r="G292" s="929" t="s">
        <v>1029</v>
      </c>
      <c r="H292" s="930"/>
      <c r="I292" s="930"/>
      <c r="J292" s="930"/>
      <c r="K292" s="931"/>
    </row>
    <row r="293" spans="1:11" ht="15.75" thickBot="1" x14ac:dyDescent="0.3">
      <c r="A293" s="932"/>
      <c r="B293" s="933"/>
      <c r="C293" s="933"/>
      <c r="D293" s="933"/>
      <c r="E293" s="933"/>
      <c r="F293" s="934"/>
      <c r="G293" s="932"/>
      <c r="H293" s="933"/>
      <c r="I293" s="933"/>
      <c r="J293" s="933"/>
      <c r="K293" s="934"/>
    </row>
    <row r="294" spans="1:11" x14ac:dyDescent="0.25">
      <c r="A294" s="915" t="s">
        <v>809</v>
      </c>
      <c r="B294" s="916"/>
      <c r="C294" s="916"/>
      <c r="D294" s="916"/>
      <c r="E294" s="916"/>
      <c r="F294" s="917"/>
      <c r="G294" s="915" t="s">
        <v>810</v>
      </c>
      <c r="H294" s="916"/>
      <c r="I294" s="916"/>
      <c r="J294" s="916"/>
      <c r="K294" s="917"/>
    </row>
    <row r="295" spans="1:11" x14ac:dyDescent="0.25">
      <c r="A295" s="900"/>
      <c r="B295" s="901"/>
      <c r="C295" s="901"/>
      <c r="D295" s="901"/>
      <c r="E295" s="901"/>
      <c r="F295" s="902"/>
      <c r="G295" s="900"/>
      <c r="H295" s="901"/>
      <c r="I295" s="901"/>
      <c r="J295" s="901"/>
      <c r="K295" s="902"/>
    </row>
    <row r="296" spans="1:11" x14ac:dyDescent="0.25">
      <c r="A296" s="900"/>
      <c r="B296" s="901"/>
      <c r="C296" s="901"/>
      <c r="D296" s="901"/>
      <c r="E296" s="901"/>
      <c r="F296" s="902"/>
      <c r="G296" s="900"/>
      <c r="H296" s="901"/>
      <c r="I296" s="901"/>
      <c r="J296" s="901"/>
      <c r="K296" s="902"/>
    </row>
    <row r="297" spans="1:11" x14ac:dyDescent="0.25">
      <c r="A297" s="900"/>
      <c r="B297" s="901"/>
      <c r="C297" s="901"/>
      <c r="D297" s="901"/>
      <c r="E297" s="901"/>
      <c r="F297" s="902"/>
      <c r="G297" s="900"/>
      <c r="H297" s="901"/>
      <c r="I297" s="901"/>
      <c r="J297" s="901"/>
      <c r="K297" s="902"/>
    </row>
    <row r="298" spans="1:11" x14ac:dyDescent="0.25">
      <c r="A298" s="900"/>
      <c r="B298" s="901"/>
      <c r="C298" s="901"/>
      <c r="D298" s="901"/>
      <c r="E298" s="901"/>
      <c r="F298" s="902"/>
      <c r="G298" s="900"/>
      <c r="H298" s="901"/>
      <c r="I298" s="901"/>
      <c r="J298" s="901"/>
      <c r="K298" s="902"/>
    </row>
    <row r="299" spans="1:11" x14ac:dyDescent="0.25">
      <c r="A299" s="900"/>
      <c r="B299" s="901"/>
      <c r="C299" s="901"/>
      <c r="D299" s="901"/>
      <c r="E299" s="901"/>
      <c r="F299" s="902"/>
      <c r="G299" s="900"/>
      <c r="H299" s="901"/>
      <c r="I299" s="901"/>
      <c r="J299" s="901"/>
      <c r="K299" s="902"/>
    </row>
    <row r="300" spans="1:11" x14ac:dyDescent="0.25">
      <c r="A300" s="900"/>
      <c r="B300" s="901"/>
      <c r="C300" s="901"/>
      <c r="D300" s="901"/>
      <c r="E300" s="901"/>
      <c r="F300" s="902"/>
      <c r="G300" s="900"/>
      <c r="H300" s="901"/>
      <c r="I300" s="901"/>
      <c r="J300" s="901"/>
      <c r="K300" s="902"/>
    </row>
    <row r="301" spans="1:11" x14ac:dyDescent="0.25">
      <c r="A301" s="900"/>
      <c r="B301" s="901"/>
      <c r="C301" s="901"/>
      <c r="D301" s="901"/>
      <c r="E301" s="901"/>
      <c r="F301" s="902"/>
      <c r="G301" s="900"/>
      <c r="H301" s="901"/>
      <c r="I301" s="901"/>
      <c r="J301" s="901"/>
      <c r="K301" s="902"/>
    </row>
    <row r="302" spans="1:11" x14ac:dyDescent="0.25">
      <c r="A302" s="900"/>
      <c r="B302" s="901"/>
      <c r="C302" s="901"/>
      <c r="D302" s="901"/>
      <c r="E302" s="901"/>
      <c r="F302" s="902"/>
      <c r="G302" s="900"/>
      <c r="H302" s="901"/>
      <c r="I302" s="901"/>
      <c r="J302" s="901"/>
      <c r="K302" s="902"/>
    </row>
    <row r="303" spans="1:11" x14ac:dyDescent="0.25">
      <c r="A303" s="900"/>
      <c r="B303" s="901"/>
      <c r="C303" s="901"/>
      <c r="D303" s="901"/>
      <c r="E303" s="901"/>
      <c r="F303" s="902"/>
      <c r="G303" s="900"/>
      <c r="H303" s="901"/>
      <c r="I303" s="901"/>
      <c r="J303" s="901"/>
      <c r="K303" s="902"/>
    </row>
    <row r="304" spans="1:11" x14ac:dyDescent="0.25">
      <c r="A304" s="900"/>
      <c r="B304" s="901"/>
      <c r="C304" s="901"/>
      <c r="D304" s="901"/>
      <c r="E304" s="901"/>
      <c r="F304" s="902"/>
      <c r="G304" s="900"/>
      <c r="H304" s="901"/>
      <c r="I304" s="901"/>
      <c r="J304" s="901"/>
      <c r="K304" s="902"/>
    </row>
    <row r="305" spans="1:11" x14ac:dyDescent="0.25">
      <c r="A305" s="900"/>
      <c r="B305" s="901"/>
      <c r="C305" s="901"/>
      <c r="D305" s="901"/>
      <c r="E305" s="901"/>
      <c r="F305" s="902"/>
      <c r="G305" s="900"/>
      <c r="H305" s="901"/>
      <c r="I305" s="901"/>
      <c r="J305" s="901"/>
      <c r="K305" s="902"/>
    </row>
    <row r="306" spans="1:11" x14ac:dyDescent="0.25">
      <c r="A306" s="900"/>
      <c r="B306" s="901"/>
      <c r="C306" s="901"/>
      <c r="D306" s="901"/>
      <c r="E306" s="901"/>
      <c r="F306" s="902"/>
      <c r="G306" s="900"/>
      <c r="H306" s="901"/>
      <c r="I306" s="901"/>
      <c r="J306" s="901"/>
      <c r="K306" s="902"/>
    </row>
    <row r="307" spans="1:11" ht="15.75" thickBot="1" x14ac:dyDescent="0.3">
      <c r="A307" s="900"/>
      <c r="B307" s="901"/>
      <c r="C307" s="901"/>
      <c r="D307" s="901"/>
      <c r="E307" s="901"/>
      <c r="F307" s="902"/>
      <c r="G307" s="900"/>
      <c r="H307" s="901"/>
      <c r="I307" s="901"/>
      <c r="J307" s="901"/>
      <c r="K307" s="902"/>
    </row>
    <row r="308" spans="1:11" x14ac:dyDescent="0.25">
      <c r="A308" s="929" t="s">
        <v>1030</v>
      </c>
      <c r="B308" s="930"/>
      <c r="C308" s="930"/>
      <c r="D308" s="930"/>
      <c r="E308" s="930"/>
      <c r="F308" s="931"/>
      <c r="G308" s="929" t="s">
        <v>1030</v>
      </c>
      <c r="H308" s="930"/>
      <c r="I308" s="930"/>
      <c r="J308" s="930"/>
      <c r="K308" s="931"/>
    </row>
    <row r="309" spans="1:11" ht="15.75" thickBot="1" x14ac:dyDescent="0.3">
      <c r="A309" s="932"/>
      <c r="B309" s="933"/>
      <c r="C309" s="933"/>
      <c r="D309" s="933"/>
      <c r="E309" s="933"/>
      <c r="F309" s="934"/>
      <c r="G309" s="932"/>
      <c r="H309" s="933"/>
      <c r="I309" s="933"/>
      <c r="J309" s="933"/>
      <c r="K309" s="934"/>
    </row>
  </sheetData>
  <mergeCells count="83">
    <mergeCell ref="A294:F307"/>
    <mergeCell ref="G294:K307"/>
    <mergeCell ref="A308:F309"/>
    <mergeCell ref="G308:K309"/>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M101"/>
  <sheetViews>
    <sheetView view="pageBreakPreview" zoomScaleNormal="100" zoomScaleSheetLayoutView="100" zoomScalePageLayoutView="110" workbookViewId="0">
      <selection activeCell="H6" sqref="H6:L19"/>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880" t="s">
        <v>386</v>
      </c>
      <c r="C1" s="881"/>
      <c r="D1" s="881"/>
      <c r="E1" s="881"/>
      <c r="F1" s="881"/>
      <c r="G1" s="881"/>
      <c r="H1" s="881"/>
      <c r="I1" s="881"/>
      <c r="J1" s="881"/>
      <c r="K1" s="881"/>
      <c r="L1" s="882"/>
    </row>
    <row r="2" spans="2:12" ht="11.25" customHeight="1" x14ac:dyDescent="0.25">
      <c r="B2" s="883"/>
      <c r="C2" s="884"/>
      <c r="D2" s="884"/>
      <c r="E2" s="884"/>
      <c r="F2" s="884"/>
      <c r="G2" s="884"/>
      <c r="H2" s="884"/>
      <c r="I2" s="884"/>
      <c r="J2" s="884"/>
      <c r="K2" s="884"/>
      <c r="L2" s="885"/>
    </row>
    <row r="3" spans="2:12" ht="24.95" customHeight="1" x14ac:dyDescent="0.25">
      <c r="B3" s="886" t="s">
        <v>434</v>
      </c>
      <c r="C3" s="887"/>
      <c r="D3" s="887"/>
      <c r="E3" s="888"/>
      <c r="F3" s="160">
        <v>43950</v>
      </c>
      <c r="G3" s="886" t="s">
        <v>435</v>
      </c>
      <c r="H3" s="887"/>
      <c r="I3" s="888"/>
      <c r="J3" s="937">
        <v>43956</v>
      </c>
      <c r="K3" s="887"/>
      <c r="L3" s="888"/>
    </row>
    <row r="4" spans="2:12" ht="24.95" customHeight="1" x14ac:dyDescent="0.25">
      <c r="B4" s="892" t="s">
        <v>384</v>
      </c>
      <c r="C4" s="893"/>
      <c r="D4" s="893"/>
      <c r="E4" s="893"/>
      <c r="F4" s="893"/>
      <c r="G4" s="893"/>
      <c r="H4" s="894"/>
      <c r="I4" s="168" t="s">
        <v>757</v>
      </c>
      <c r="J4" s="168" t="s">
        <v>2</v>
      </c>
      <c r="K4" s="898" t="s">
        <v>0</v>
      </c>
      <c r="L4" s="899"/>
    </row>
    <row r="5" spans="2:12" ht="24.95" customHeight="1" x14ac:dyDescent="0.25">
      <c r="B5" s="895"/>
      <c r="C5" s="896"/>
      <c r="D5" s="896"/>
      <c r="E5" s="896"/>
      <c r="F5" s="896"/>
      <c r="G5" s="896"/>
      <c r="H5" s="897"/>
      <c r="I5" s="132" t="s">
        <v>758</v>
      </c>
      <c r="J5" s="168">
        <v>2</v>
      </c>
      <c r="K5" s="898" t="s">
        <v>436</v>
      </c>
      <c r="L5" s="899"/>
    </row>
    <row r="6" spans="2:12" ht="15.75" customHeight="1" x14ac:dyDescent="0.25">
      <c r="B6" s="900" t="s">
        <v>658</v>
      </c>
      <c r="C6" s="901"/>
      <c r="D6" s="901"/>
      <c r="E6" s="901"/>
      <c r="F6" s="901"/>
      <c r="G6" s="902"/>
      <c r="H6" s="900" t="s">
        <v>659</v>
      </c>
      <c r="I6" s="901"/>
      <c r="J6" s="901"/>
      <c r="K6" s="901"/>
      <c r="L6" s="902"/>
    </row>
    <row r="7" spans="2:12" x14ac:dyDescent="0.25">
      <c r="B7" s="900"/>
      <c r="C7" s="901"/>
      <c r="D7" s="901"/>
      <c r="E7" s="901"/>
      <c r="F7" s="901"/>
      <c r="G7" s="902"/>
      <c r="H7" s="900"/>
      <c r="I7" s="901"/>
      <c r="J7" s="901"/>
      <c r="K7" s="901"/>
      <c r="L7" s="902"/>
    </row>
    <row r="8" spans="2:12" x14ac:dyDescent="0.25">
      <c r="B8" s="900"/>
      <c r="C8" s="901"/>
      <c r="D8" s="901"/>
      <c r="E8" s="901"/>
      <c r="F8" s="901"/>
      <c r="G8" s="902"/>
      <c r="H8" s="900"/>
      <c r="I8" s="901"/>
      <c r="J8" s="901"/>
      <c r="K8" s="901"/>
      <c r="L8" s="902"/>
    </row>
    <row r="9" spans="2:12" x14ac:dyDescent="0.25">
      <c r="B9" s="900"/>
      <c r="C9" s="901"/>
      <c r="D9" s="901"/>
      <c r="E9" s="901"/>
      <c r="F9" s="901"/>
      <c r="G9" s="902"/>
      <c r="H9" s="900"/>
      <c r="I9" s="901"/>
      <c r="J9" s="901"/>
      <c r="K9" s="901"/>
      <c r="L9" s="902"/>
    </row>
    <row r="10" spans="2:12" x14ac:dyDescent="0.25">
      <c r="B10" s="900"/>
      <c r="C10" s="901"/>
      <c r="D10" s="901"/>
      <c r="E10" s="901"/>
      <c r="F10" s="901"/>
      <c r="G10" s="902"/>
      <c r="H10" s="900"/>
      <c r="I10" s="901"/>
      <c r="J10" s="901"/>
      <c r="K10" s="901"/>
      <c r="L10" s="902"/>
    </row>
    <row r="11" spans="2:12" x14ac:dyDescent="0.25">
      <c r="B11" s="900"/>
      <c r="C11" s="901"/>
      <c r="D11" s="901"/>
      <c r="E11" s="901"/>
      <c r="F11" s="901"/>
      <c r="G11" s="902"/>
      <c r="H11" s="900"/>
      <c r="I11" s="901"/>
      <c r="J11" s="901"/>
      <c r="K11" s="901"/>
      <c r="L11" s="902"/>
    </row>
    <row r="12" spans="2:12" x14ac:dyDescent="0.25">
      <c r="B12" s="900"/>
      <c r="C12" s="901"/>
      <c r="D12" s="901"/>
      <c r="E12" s="901"/>
      <c r="F12" s="901"/>
      <c r="G12" s="902"/>
      <c r="H12" s="900"/>
      <c r="I12" s="901"/>
      <c r="J12" s="901"/>
      <c r="K12" s="901"/>
      <c r="L12" s="902"/>
    </row>
    <row r="13" spans="2:12" x14ac:dyDescent="0.25">
      <c r="B13" s="900"/>
      <c r="C13" s="901"/>
      <c r="D13" s="901"/>
      <c r="E13" s="901"/>
      <c r="F13" s="901"/>
      <c r="G13" s="902"/>
      <c r="H13" s="900"/>
      <c r="I13" s="901"/>
      <c r="J13" s="901"/>
      <c r="K13" s="901"/>
      <c r="L13" s="902"/>
    </row>
    <row r="14" spans="2:12" x14ac:dyDescent="0.25">
      <c r="B14" s="900"/>
      <c r="C14" s="901"/>
      <c r="D14" s="901"/>
      <c r="E14" s="901"/>
      <c r="F14" s="901"/>
      <c r="G14" s="902"/>
      <c r="H14" s="900"/>
      <c r="I14" s="901"/>
      <c r="J14" s="901"/>
      <c r="K14" s="901"/>
      <c r="L14" s="902"/>
    </row>
    <row r="15" spans="2:12" x14ac:dyDescent="0.25">
      <c r="B15" s="900"/>
      <c r="C15" s="901"/>
      <c r="D15" s="901"/>
      <c r="E15" s="901"/>
      <c r="F15" s="901"/>
      <c r="G15" s="902"/>
      <c r="H15" s="900"/>
      <c r="I15" s="901"/>
      <c r="J15" s="901"/>
      <c r="K15" s="901"/>
      <c r="L15" s="902"/>
    </row>
    <row r="16" spans="2:12"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ht="15.75" thickBot="1" x14ac:dyDescent="0.3">
      <c r="B19" s="900"/>
      <c r="C19" s="901"/>
      <c r="D19" s="901"/>
      <c r="E19" s="901"/>
      <c r="F19" s="901"/>
      <c r="G19" s="902"/>
      <c r="H19" s="900"/>
      <c r="I19" s="901"/>
      <c r="J19" s="901"/>
      <c r="K19" s="901"/>
      <c r="L19" s="902"/>
    </row>
    <row r="20" spans="2:12" x14ac:dyDescent="0.25">
      <c r="B20" s="903" t="s">
        <v>878</v>
      </c>
      <c r="C20" s="904"/>
      <c r="D20" s="904"/>
      <c r="E20" s="904"/>
      <c r="F20" s="904"/>
      <c r="G20" s="905"/>
      <c r="H20" s="909" t="s">
        <v>879</v>
      </c>
      <c r="I20" s="910"/>
      <c r="J20" s="910"/>
      <c r="K20" s="910"/>
      <c r="L20" s="911"/>
    </row>
    <row r="21" spans="2:12" ht="18" customHeight="1" thickBot="1" x14ac:dyDescent="0.3">
      <c r="B21" s="906"/>
      <c r="C21" s="907"/>
      <c r="D21" s="907"/>
      <c r="E21" s="907"/>
      <c r="F21" s="907"/>
      <c r="G21" s="908"/>
      <c r="H21" s="912"/>
      <c r="I21" s="913"/>
      <c r="J21" s="913"/>
      <c r="K21" s="913"/>
      <c r="L21" s="914"/>
    </row>
    <row r="22" spans="2:12" ht="15.75" customHeight="1" x14ac:dyDescent="0.25">
      <c r="B22" s="915" t="s">
        <v>807</v>
      </c>
      <c r="C22" s="916"/>
      <c r="D22" s="916"/>
      <c r="E22" s="916"/>
      <c r="F22" s="916"/>
      <c r="G22" s="917"/>
      <c r="H22" s="915" t="s">
        <v>808</v>
      </c>
      <c r="I22" s="916"/>
      <c r="J22" s="916"/>
      <c r="K22" s="916"/>
      <c r="L22" s="917"/>
    </row>
    <row r="23" spans="2:12" x14ac:dyDescent="0.25">
      <c r="B23" s="900"/>
      <c r="C23" s="901"/>
      <c r="D23" s="901"/>
      <c r="E23" s="901"/>
      <c r="F23" s="901"/>
      <c r="G23" s="902"/>
      <c r="H23" s="900"/>
      <c r="I23" s="901"/>
      <c r="J23" s="901"/>
      <c r="K23" s="901"/>
      <c r="L23" s="902"/>
    </row>
    <row r="24" spans="2:12" x14ac:dyDescent="0.25">
      <c r="B24" s="900"/>
      <c r="C24" s="901"/>
      <c r="D24" s="901"/>
      <c r="E24" s="901"/>
      <c r="F24" s="901"/>
      <c r="G24" s="902"/>
      <c r="H24" s="900"/>
      <c r="I24" s="901"/>
      <c r="J24" s="901"/>
      <c r="K24" s="901"/>
      <c r="L24" s="902"/>
    </row>
    <row r="25" spans="2:12" x14ac:dyDescent="0.25">
      <c r="B25" s="900"/>
      <c r="C25" s="901"/>
      <c r="D25" s="901"/>
      <c r="E25" s="901"/>
      <c r="F25" s="901"/>
      <c r="G25" s="902"/>
      <c r="H25" s="900"/>
      <c r="I25" s="901"/>
      <c r="J25" s="901"/>
      <c r="K25" s="901"/>
      <c r="L25" s="902"/>
    </row>
    <row r="26" spans="2:12"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ht="15.75" thickBot="1" x14ac:dyDescent="0.3">
      <c r="B35" s="900"/>
      <c r="C35" s="901"/>
      <c r="D35" s="901"/>
      <c r="E35" s="901"/>
      <c r="F35" s="901"/>
      <c r="G35" s="902"/>
      <c r="H35" s="900"/>
      <c r="I35" s="901"/>
      <c r="J35" s="901"/>
      <c r="K35" s="901"/>
      <c r="L35" s="902"/>
    </row>
    <row r="36" spans="2:12" x14ac:dyDescent="0.25">
      <c r="B36" s="903" t="s">
        <v>880</v>
      </c>
      <c r="C36" s="904"/>
      <c r="D36" s="904"/>
      <c r="E36" s="904"/>
      <c r="F36" s="904"/>
      <c r="G36" s="905"/>
      <c r="H36" s="909" t="s">
        <v>881</v>
      </c>
      <c r="I36" s="910"/>
      <c r="J36" s="910"/>
      <c r="K36" s="910"/>
      <c r="L36" s="911"/>
    </row>
    <row r="37" spans="2:12" ht="18" customHeight="1" thickBot="1" x14ac:dyDescent="0.3">
      <c r="B37" s="906"/>
      <c r="C37" s="907"/>
      <c r="D37" s="907"/>
      <c r="E37" s="907"/>
      <c r="F37" s="907"/>
      <c r="G37" s="908"/>
      <c r="H37" s="912"/>
      <c r="I37" s="913"/>
      <c r="J37" s="913"/>
      <c r="K37" s="913"/>
      <c r="L37" s="914"/>
    </row>
    <row r="38" spans="2:12" x14ac:dyDescent="0.25">
      <c r="B38" s="915" t="s">
        <v>809</v>
      </c>
      <c r="C38" s="916"/>
      <c r="D38" s="916"/>
      <c r="E38" s="916"/>
      <c r="F38" s="916"/>
      <c r="G38" s="917"/>
      <c r="H38" s="915" t="s">
        <v>810</v>
      </c>
      <c r="I38" s="916"/>
      <c r="J38" s="916"/>
      <c r="K38" s="916"/>
      <c r="L38" s="917"/>
    </row>
    <row r="39" spans="2:12" x14ac:dyDescent="0.25">
      <c r="B39" s="900"/>
      <c r="C39" s="901"/>
      <c r="D39" s="901"/>
      <c r="E39" s="901"/>
      <c r="F39" s="901"/>
      <c r="G39" s="902"/>
      <c r="H39" s="900"/>
      <c r="I39" s="901"/>
      <c r="J39" s="901"/>
      <c r="K39" s="901"/>
      <c r="L39" s="902"/>
    </row>
    <row r="40" spans="2:12" x14ac:dyDescent="0.25">
      <c r="B40" s="900"/>
      <c r="C40" s="901"/>
      <c r="D40" s="901"/>
      <c r="E40" s="901"/>
      <c r="F40" s="901"/>
      <c r="G40" s="902"/>
      <c r="H40" s="900"/>
      <c r="I40" s="901"/>
      <c r="J40" s="901"/>
      <c r="K40" s="901"/>
      <c r="L40" s="902"/>
    </row>
    <row r="41" spans="2:12" x14ac:dyDescent="0.25">
      <c r="B41" s="900"/>
      <c r="C41" s="901"/>
      <c r="D41" s="901"/>
      <c r="E41" s="901"/>
      <c r="F41" s="901"/>
      <c r="G41" s="902"/>
      <c r="H41" s="900"/>
      <c r="I41" s="901"/>
      <c r="J41" s="901"/>
      <c r="K41" s="901"/>
      <c r="L41" s="902"/>
    </row>
    <row r="42" spans="2:12" x14ac:dyDescent="0.25">
      <c r="B42" s="900"/>
      <c r="C42" s="901"/>
      <c r="D42" s="901"/>
      <c r="E42" s="901"/>
      <c r="F42" s="901"/>
      <c r="G42" s="902"/>
      <c r="H42" s="900"/>
      <c r="I42" s="901"/>
      <c r="J42" s="901"/>
      <c r="K42" s="901"/>
      <c r="L42" s="902"/>
    </row>
    <row r="43" spans="2:12" x14ac:dyDescent="0.25">
      <c r="B43" s="900"/>
      <c r="C43" s="901"/>
      <c r="D43" s="901"/>
      <c r="E43" s="901"/>
      <c r="F43" s="901"/>
      <c r="G43" s="902"/>
      <c r="H43" s="900"/>
      <c r="I43" s="901"/>
      <c r="J43" s="901"/>
      <c r="K43" s="901"/>
      <c r="L43" s="902"/>
    </row>
    <row r="44" spans="2:12" x14ac:dyDescent="0.25">
      <c r="B44" s="900"/>
      <c r="C44" s="901"/>
      <c r="D44" s="901"/>
      <c r="E44" s="901"/>
      <c r="F44" s="901"/>
      <c r="G44" s="902"/>
      <c r="H44" s="900"/>
      <c r="I44" s="901"/>
      <c r="J44" s="901"/>
      <c r="K44" s="901"/>
      <c r="L44" s="902"/>
    </row>
    <row r="45" spans="2:12" x14ac:dyDescent="0.25">
      <c r="B45" s="900"/>
      <c r="C45" s="901"/>
      <c r="D45" s="901"/>
      <c r="E45" s="901"/>
      <c r="F45" s="901"/>
      <c r="G45" s="902"/>
      <c r="H45" s="900"/>
      <c r="I45" s="901"/>
      <c r="J45" s="901"/>
      <c r="K45" s="901"/>
      <c r="L45" s="902"/>
    </row>
    <row r="46" spans="2:12" x14ac:dyDescent="0.25">
      <c r="B46" s="900"/>
      <c r="C46" s="901"/>
      <c r="D46" s="901"/>
      <c r="E46" s="901"/>
      <c r="F46" s="901"/>
      <c r="G46" s="902"/>
      <c r="H46" s="900"/>
      <c r="I46" s="901"/>
      <c r="J46" s="901"/>
      <c r="K46" s="901"/>
      <c r="L46" s="902"/>
    </row>
    <row r="47" spans="2:12" x14ac:dyDescent="0.25">
      <c r="B47" s="900"/>
      <c r="C47" s="901"/>
      <c r="D47" s="901"/>
      <c r="E47" s="901"/>
      <c r="F47" s="901"/>
      <c r="G47" s="902"/>
      <c r="H47" s="900"/>
      <c r="I47" s="901"/>
      <c r="J47" s="901"/>
      <c r="K47" s="901"/>
      <c r="L47" s="902"/>
    </row>
    <row r="48" spans="2:12"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ht="15.75" thickBot="1" x14ac:dyDescent="0.3">
      <c r="B51" s="900"/>
      <c r="C51" s="901"/>
      <c r="D51" s="901"/>
      <c r="E51" s="901"/>
      <c r="F51" s="901"/>
      <c r="G51" s="902"/>
      <c r="H51" s="900"/>
      <c r="I51" s="901"/>
      <c r="J51" s="901"/>
      <c r="K51" s="901"/>
      <c r="L51" s="902"/>
    </row>
    <row r="52" spans="2:12" ht="15" customHeight="1" x14ac:dyDescent="0.25">
      <c r="B52" s="909" t="s">
        <v>882</v>
      </c>
      <c r="C52" s="910"/>
      <c r="D52" s="910"/>
      <c r="E52" s="910"/>
      <c r="F52" s="910"/>
      <c r="G52" s="911"/>
      <c r="H52" s="909" t="s">
        <v>869</v>
      </c>
      <c r="I52" s="910"/>
      <c r="J52" s="910"/>
      <c r="K52" s="910"/>
      <c r="L52" s="911"/>
    </row>
    <row r="53" spans="2:12" ht="15.75" thickBot="1" x14ac:dyDescent="0.3">
      <c r="B53" s="912"/>
      <c r="C53" s="913"/>
      <c r="D53" s="913"/>
      <c r="E53" s="913"/>
      <c r="F53" s="913"/>
      <c r="G53" s="914"/>
      <c r="H53" s="912"/>
      <c r="I53" s="913"/>
      <c r="J53" s="913"/>
      <c r="K53" s="913"/>
      <c r="L53" s="914"/>
    </row>
    <row r="54" spans="2:12" x14ac:dyDescent="0.25">
      <c r="B54" s="915" t="s">
        <v>809</v>
      </c>
      <c r="C54" s="916"/>
      <c r="D54" s="916"/>
      <c r="E54" s="916"/>
      <c r="F54" s="916"/>
      <c r="G54" s="917"/>
      <c r="H54" s="915" t="s">
        <v>810</v>
      </c>
      <c r="I54" s="916"/>
      <c r="J54" s="916"/>
      <c r="K54" s="916"/>
      <c r="L54" s="917"/>
    </row>
    <row r="55" spans="2:12" x14ac:dyDescent="0.25">
      <c r="B55" s="900"/>
      <c r="C55" s="901"/>
      <c r="D55" s="901"/>
      <c r="E55" s="901"/>
      <c r="F55" s="901"/>
      <c r="G55" s="902"/>
      <c r="H55" s="900"/>
      <c r="I55" s="901"/>
      <c r="J55" s="901"/>
      <c r="K55" s="901"/>
      <c r="L55" s="902"/>
    </row>
    <row r="56" spans="2:12" x14ac:dyDescent="0.25">
      <c r="B56" s="900"/>
      <c r="C56" s="901"/>
      <c r="D56" s="901"/>
      <c r="E56" s="901"/>
      <c r="F56" s="901"/>
      <c r="G56" s="902"/>
      <c r="H56" s="900"/>
      <c r="I56" s="901"/>
      <c r="J56" s="901"/>
      <c r="K56" s="901"/>
      <c r="L56" s="902"/>
    </row>
    <row r="57" spans="2:12" x14ac:dyDescent="0.25">
      <c r="B57" s="900"/>
      <c r="C57" s="901"/>
      <c r="D57" s="901"/>
      <c r="E57" s="901"/>
      <c r="F57" s="901"/>
      <c r="G57" s="902"/>
      <c r="H57" s="900"/>
      <c r="I57" s="901"/>
      <c r="J57" s="901"/>
      <c r="K57" s="901"/>
      <c r="L57" s="902"/>
    </row>
    <row r="58" spans="2:12" x14ac:dyDescent="0.25">
      <c r="B58" s="900"/>
      <c r="C58" s="901"/>
      <c r="D58" s="901"/>
      <c r="E58" s="901"/>
      <c r="F58" s="901"/>
      <c r="G58" s="902"/>
      <c r="H58" s="900"/>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ht="15.75" thickBot="1" x14ac:dyDescent="0.3">
      <c r="B67" s="900"/>
      <c r="C67" s="901"/>
      <c r="D67" s="901"/>
      <c r="E67" s="901"/>
      <c r="F67" s="901"/>
      <c r="G67" s="902"/>
      <c r="H67" s="900"/>
      <c r="I67" s="901"/>
      <c r="J67" s="901"/>
      <c r="K67" s="901"/>
      <c r="L67" s="902"/>
    </row>
    <row r="68" spans="2:12" x14ac:dyDescent="0.25">
      <c r="B68" s="903" t="s">
        <v>883</v>
      </c>
      <c r="C68" s="904"/>
      <c r="D68" s="904"/>
      <c r="E68" s="904"/>
      <c r="F68" s="904"/>
      <c r="G68" s="905"/>
      <c r="H68" s="909" t="s">
        <v>884</v>
      </c>
      <c r="I68" s="910"/>
      <c r="J68" s="910"/>
      <c r="K68" s="910"/>
      <c r="L68" s="911"/>
    </row>
    <row r="69" spans="2:12" ht="15.75" thickBot="1" x14ac:dyDescent="0.3">
      <c r="B69" s="906"/>
      <c r="C69" s="907"/>
      <c r="D69" s="907"/>
      <c r="E69" s="907"/>
      <c r="F69" s="907"/>
      <c r="G69" s="908"/>
      <c r="H69" s="912"/>
      <c r="I69" s="913"/>
      <c r="J69" s="913"/>
      <c r="K69" s="913"/>
      <c r="L69" s="914"/>
    </row>
    <row r="70" spans="2:12" x14ac:dyDescent="0.25">
      <c r="B70" s="915" t="s">
        <v>809</v>
      </c>
      <c r="C70" s="916"/>
      <c r="D70" s="916"/>
      <c r="E70" s="916"/>
      <c r="F70" s="916"/>
      <c r="G70" s="917"/>
      <c r="H70" s="915" t="s">
        <v>810</v>
      </c>
      <c r="I70" s="916"/>
      <c r="J70" s="916"/>
      <c r="K70" s="916"/>
      <c r="L70" s="917"/>
    </row>
    <row r="71" spans="2:12" x14ac:dyDescent="0.25">
      <c r="B71" s="900"/>
      <c r="C71" s="901"/>
      <c r="D71" s="901"/>
      <c r="E71" s="901"/>
      <c r="F71" s="901"/>
      <c r="G71" s="902"/>
      <c r="H71" s="900"/>
      <c r="I71" s="901"/>
      <c r="J71" s="901"/>
      <c r="K71" s="901"/>
      <c r="L71" s="902"/>
    </row>
    <row r="72" spans="2:12" x14ac:dyDescent="0.25">
      <c r="B72" s="900"/>
      <c r="C72" s="901"/>
      <c r="D72" s="901"/>
      <c r="E72" s="901"/>
      <c r="F72" s="901"/>
      <c r="G72" s="902"/>
      <c r="H72" s="900"/>
      <c r="I72" s="901"/>
      <c r="J72" s="901"/>
      <c r="K72" s="901"/>
      <c r="L72" s="902"/>
    </row>
    <row r="73" spans="2:12" x14ac:dyDescent="0.25">
      <c r="B73" s="900"/>
      <c r="C73" s="901"/>
      <c r="D73" s="901"/>
      <c r="E73" s="901"/>
      <c r="F73" s="901"/>
      <c r="G73" s="902"/>
      <c r="H73" s="900"/>
      <c r="I73" s="901"/>
      <c r="J73" s="901"/>
      <c r="K73" s="901"/>
      <c r="L73" s="902"/>
    </row>
    <row r="74" spans="2:12" x14ac:dyDescent="0.25">
      <c r="B74" s="900"/>
      <c r="C74" s="901"/>
      <c r="D74" s="901"/>
      <c r="E74" s="901"/>
      <c r="F74" s="901"/>
      <c r="G74" s="902"/>
      <c r="H74" s="900"/>
      <c r="I74" s="901"/>
      <c r="J74" s="901"/>
      <c r="K74" s="901"/>
      <c r="L74" s="902"/>
    </row>
    <row r="75" spans="2:12" x14ac:dyDescent="0.25">
      <c r="B75" s="900"/>
      <c r="C75" s="901"/>
      <c r="D75" s="901"/>
      <c r="E75" s="901"/>
      <c r="F75" s="901"/>
      <c r="G75" s="902"/>
      <c r="H75" s="900"/>
      <c r="I75" s="901"/>
      <c r="J75" s="901"/>
      <c r="K75" s="901"/>
      <c r="L75" s="902"/>
    </row>
    <row r="76" spans="2:12" x14ac:dyDescent="0.25">
      <c r="B76" s="900"/>
      <c r="C76" s="901"/>
      <c r="D76" s="901"/>
      <c r="E76" s="901"/>
      <c r="F76" s="901"/>
      <c r="G76" s="902"/>
      <c r="H76" s="900"/>
      <c r="I76" s="901"/>
      <c r="J76" s="901"/>
      <c r="K76" s="901"/>
      <c r="L76" s="902"/>
    </row>
    <row r="77" spans="2:12" x14ac:dyDescent="0.25">
      <c r="B77" s="900"/>
      <c r="C77" s="901"/>
      <c r="D77" s="901"/>
      <c r="E77" s="901"/>
      <c r="F77" s="901"/>
      <c r="G77" s="902"/>
      <c r="H77" s="900"/>
      <c r="I77" s="901"/>
      <c r="J77" s="901"/>
      <c r="K77" s="901"/>
      <c r="L77" s="902"/>
    </row>
    <row r="78" spans="2:12" x14ac:dyDescent="0.25">
      <c r="B78" s="900"/>
      <c r="C78" s="901"/>
      <c r="D78" s="901"/>
      <c r="E78" s="901"/>
      <c r="F78" s="901"/>
      <c r="G78" s="902"/>
      <c r="H78" s="900"/>
      <c r="I78" s="901"/>
      <c r="J78" s="901"/>
      <c r="K78" s="901"/>
      <c r="L78" s="902"/>
    </row>
    <row r="79" spans="2:12" x14ac:dyDescent="0.25">
      <c r="B79" s="900"/>
      <c r="C79" s="901"/>
      <c r="D79" s="901"/>
      <c r="E79" s="901"/>
      <c r="F79" s="901"/>
      <c r="G79" s="902"/>
      <c r="H79" s="900"/>
      <c r="I79" s="901"/>
      <c r="J79" s="901"/>
      <c r="K79" s="901"/>
      <c r="L79" s="902"/>
    </row>
    <row r="80" spans="2:12"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ht="15.75" thickBot="1" x14ac:dyDescent="0.3">
      <c r="B83" s="900"/>
      <c r="C83" s="901"/>
      <c r="D83" s="901"/>
      <c r="E83" s="901"/>
      <c r="F83" s="901"/>
      <c r="G83" s="902"/>
      <c r="H83" s="900"/>
      <c r="I83" s="901"/>
      <c r="J83" s="901"/>
      <c r="K83" s="901"/>
      <c r="L83" s="902"/>
    </row>
    <row r="84" spans="2:12" x14ac:dyDescent="0.25">
      <c r="B84" s="903" t="s">
        <v>870</v>
      </c>
      <c r="C84" s="904"/>
      <c r="D84" s="904"/>
      <c r="E84" s="904"/>
      <c r="F84" s="904"/>
      <c r="G84" s="905"/>
      <c r="H84" s="909" t="s">
        <v>885</v>
      </c>
      <c r="I84" s="910"/>
      <c r="J84" s="910"/>
      <c r="K84" s="910"/>
      <c r="L84" s="911"/>
    </row>
    <row r="85" spans="2:12" ht="15.75" thickBot="1" x14ac:dyDescent="0.3">
      <c r="B85" s="906"/>
      <c r="C85" s="907"/>
      <c r="D85" s="907"/>
      <c r="E85" s="907"/>
      <c r="F85" s="907"/>
      <c r="G85" s="908"/>
      <c r="H85" s="912"/>
      <c r="I85" s="913"/>
      <c r="J85" s="913"/>
      <c r="K85" s="913"/>
      <c r="L85" s="914"/>
    </row>
    <row r="86" spans="2:12" x14ac:dyDescent="0.25">
      <c r="B86" s="915" t="s">
        <v>809</v>
      </c>
      <c r="C86" s="916"/>
      <c r="D86" s="916"/>
      <c r="E86" s="916"/>
      <c r="F86" s="916"/>
      <c r="G86" s="917"/>
      <c r="H86" s="915" t="s">
        <v>810</v>
      </c>
      <c r="I86" s="916"/>
      <c r="J86" s="916"/>
      <c r="K86" s="916"/>
      <c r="L86" s="917"/>
    </row>
    <row r="87" spans="2:12" x14ac:dyDescent="0.25">
      <c r="B87" s="900"/>
      <c r="C87" s="901"/>
      <c r="D87" s="901"/>
      <c r="E87" s="901"/>
      <c r="F87" s="901"/>
      <c r="G87" s="902"/>
      <c r="H87" s="900"/>
      <c r="I87" s="901"/>
      <c r="J87" s="901"/>
      <c r="K87" s="901"/>
      <c r="L87" s="902"/>
    </row>
    <row r="88" spans="2:12" x14ac:dyDescent="0.25">
      <c r="B88" s="900"/>
      <c r="C88" s="901"/>
      <c r="D88" s="901"/>
      <c r="E88" s="901"/>
      <c r="F88" s="901"/>
      <c r="G88" s="902"/>
      <c r="H88" s="900"/>
      <c r="I88" s="901"/>
      <c r="J88" s="901"/>
      <c r="K88" s="901"/>
      <c r="L88" s="902"/>
    </row>
    <row r="89" spans="2:12" x14ac:dyDescent="0.25">
      <c r="B89" s="900"/>
      <c r="C89" s="901"/>
      <c r="D89" s="901"/>
      <c r="E89" s="901"/>
      <c r="F89" s="901"/>
      <c r="G89" s="902"/>
      <c r="H89" s="900"/>
      <c r="I89" s="901"/>
      <c r="J89" s="901"/>
      <c r="K89" s="901"/>
      <c r="L89" s="902"/>
    </row>
    <row r="90" spans="2:12" x14ac:dyDescent="0.25">
      <c r="B90" s="900"/>
      <c r="C90" s="901"/>
      <c r="D90" s="901"/>
      <c r="E90" s="901"/>
      <c r="F90" s="901"/>
      <c r="G90" s="902"/>
      <c r="H90" s="900"/>
      <c r="I90" s="901"/>
      <c r="J90" s="901"/>
      <c r="K90" s="901"/>
      <c r="L90" s="902"/>
    </row>
    <row r="91" spans="2:12" x14ac:dyDescent="0.25">
      <c r="B91" s="900"/>
      <c r="C91" s="901"/>
      <c r="D91" s="901"/>
      <c r="E91" s="901"/>
      <c r="F91" s="901"/>
      <c r="G91" s="902"/>
      <c r="H91" s="900"/>
      <c r="I91" s="901"/>
      <c r="J91" s="901"/>
      <c r="K91" s="901"/>
      <c r="L91" s="902"/>
    </row>
    <row r="92" spans="2:12" x14ac:dyDescent="0.25">
      <c r="B92" s="900"/>
      <c r="C92" s="901"/>
      <c r="D92" s="901"/>
      <c r="E92" s="901"/>
      <c r="F92" s="901"/>
      <c r="G92" s="902"/>
      <c r="H92" s="900"/>
      <c r="I92" s="901"/>
      <c r="J92" s="901"/>
      <c r="K92" s="901"/>
      <c r="L92" s="902"/>
    </row>
    <row r="93" spans="2:12" x14ac:dyDescent="0.25">
      <c r="B93" s="900"/>
      <c r="C93" s="901"/>
      <c r="D93" s="901"/>
      <c r="E93" s="901"/>
      <c r="F93" s="901"/>
      <c r="G93" s="902"/>
      <c r="H93" s="900"/>
      <c r="I93" s="901"/>
      <c r="J93" s="901"/>
      <c r="K93" s="901"/>
      <c r="L93" s="902"/>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ht="15.75" thickBot="1" x14ac:dyDescent="0.3">
      <c r="B99" s="900"/>
      <c r="C99" s="901"/>
      <c r="D99" s="901"/>
      <c r="E99" s="901"/>
      <c r="F99" s="901"/>
      <c r="G99" s="902"/>
      <c r="H99" s="900"/>
      <c r="I99" s="901"/>
      <c r="J99" s="901"/>
      <c r="K99" s="901"/>
      <c r="L99" s="902"/>
    </row>
    <row r="100" spans="2:12" x14ac:dyDescent="0.25">
      <c r="B100" s="909" t="s">
        <v>886</v>
      </c>
      <c r="C100" s="910"/>
      <c r="D100" s="910"/>
      <c r="E100" s="910"/>
      <c r="F100" s="910"/>
      <c r="G100" s="911"/>
      <c r="H100" s="909" t="s">
        <v>887</v>
      </c>
      <c r="I100" s="910"/>
      <c r="J100" s="910"/>
      <c r="K100" s="910"/>
      <c r="L100" s="911"/>
    </row>
    <row r="101" spans="2:12" ht="15.75" thickBot="1" x14ac:dyDescent="0.3">
      <c r="B101" s="912"/>
      <c r="C101" s="913"/>
      <c r="D101" s="913"/>
      <c r="E101" s="913"/>
      <c r="F101" s="913"/>
      <c r="G101" s="914"/>
      <c r="H101" s="912"/>
      <c r="I101" s="913"/>
      <c r="J101" s="913"/>
      <c r="K101" s="913"/>
      <c r="L101" s="914"/>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173"/>
  <sheetViews>
    <sheetView view="pageBreakPreview" topLeftCell="A16" zoomScaleNormal="100" zoomScaleSheetLayoutView="100" zoomScalePageLayoutView="110" workbookViewId="0">
      <selection activeCell="F185" sqref="F185"/>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880" t="s">
        <v>386</v>
      </c>
      <c r="C1" s="881"/>
      <c r="D1" s="881"/>
      <c r="E1" s="881"/>
      <c r="F1" s="881"/>
      <c r="G1" s="881"/>
      <c r="H1" s="881"/>
      <c r="I1" s="881"/>
      <c r="J1" s="881"/>
      <c r="K1" s="881"/>
      <c r="L1" s="882"/>
    </row>
    <row r="2" spans="2:12" ht="11.25" customHeight="1" x14ac:dyDescent="0.25">
      <c r="B2" s="883"/>
      <c r="C2" s="884"/>
      <c r="D2" s="884"/>
      <c r="E2" s="884"/>
      <c r="F2" s="884"/>
      <c r="G2" s="884"/>
      <c r="H2" s="884"/>
      <c r="I2" s="884"/>
      <c r="J2" s="884"/>
      <c r="K2" s="884"/>
      <c r="L2" s="885"/>
    </row>
    <row r="3" spans="2:12" ht="24.95" customHeight="1" x14ac:dyDescent="0.25">
      <c r="B3" s="886" t="s">
        <v>434</v>
      </c>
      <c r="C3" s="887"/>
      <c r="D3" s="887"/>
      <c r="E3" s="888"/>
      <c r="F3" s="160">
        <v>43949</v>
      </c>
      <c r="G3" s="886" t="s">
        <v>435</v>
      </c>
      <c r="H3" s="887"/>
      <c r="I3" s="888"/>
      <c r="J3" s="937">
        <v>43956</v>
      </c>
      <c r="K3" s="887"/>
      <c r="L3" s="888"/>
    </row>
    <row r="4" spans="2:12" ht="24.95" customHeight="1" x14ac:dyDescent="0.25">
      <c r="B4" s="997" t="s">
        <v>384</v>
      </c>
      <c r="C4" s="893"/>
      <c r="D4" s="893"/>
      <c r="E4" s="893"/>
      <c r="F4" s="893"/>
      <c r="G4" s="894"/>
      <c r="H4" s="998" t="s">
        <v>757</v>
      </c>
      <c r="I4" s="999"/>
      <c r="J4" s="168" t="s">
        <v>2</v>
      </c>
      <c r="K4" s="898" t="s">
        <v>0</v>
      </c>
      <c r="L4" s="899"/>
    </row>
    <row r="5" spans="2:12" ht="24.95" customHeight="1" x14ac:dyDescent="0.25">
      <c r="B5" s="161"/>
      <c r="C5" s="162"/>
      <c r="D5" s="162"/>
      <c r="E5" s="162"/>
      <c r="F5" s="162"/>
      <c r="G5" s="163"/>
      <c r="H5" s="1000" t="s">
        <v>758</v>
      </c>
      <c r="I5" s="1001"/>
      <c r="J5" s="168">
        <v>2</v>
      </c>
      <c r="K5" s="898" t="s">
        <v>436</v>
      </c>
      <c r="L5" s="899"/>
    </row>
    <row r="6" spans="2:12" ht="24.95" customHeight="1" x14ac:dyDescent="0.25">
      <c r="B6" s="893" t="s">
        <v>805</v>
      </c>
      <c r="C6" s="893"/>
      <c r="D6" s="893"/>
      <c r="E6" s="893"/>
      <c r="F6" s="893"/>
      <c r="G6" s="893"/>
      <c r="H6" s="893"/>
      <c r="I6" s="893"/>
      <c r="J6" s="893"/>
      <c r="K6" s="893"/>
      <c r="L6" s="1002"/>
    </row>
    <row r="7" spans="2:12" ht="15.75" customHeight="1" x14ac:dyDescent="0.25">
      <c r="B7" s="900" t="s">
        <v>658</v>
      </c>
      <c r="C7" s="901"/>
      <c r="D7" s="901"/>
      <c r="E7" s="901"/>
      <c r="F7" s="901"/>
      <c r="G7" s="902"/>
      <c r="H7" s="900" t="s">
        <v>659</v>
      </c>
      <c r="I7" s="901"/>
      <c r="J7" s="901"/>
      <c r="K7" s="901"/>
      <c r="L7" s="902"/>
    </row>
    <row r="8" spans="2:12" x14ac:dyDescent="0.25">
      <c r="B8" s="900"/>
      <c r="C8" s="901"/>
      <c r="D8" s="901"/>
      <c r="E8" s="901"/>
      <c r="F8" s="901"/>
      <c r="G8" s="902"/>
      <c r="H8" s="900"/>
      <c r="I8" s="901"/>
      <c r="J8" s="901"/>
      <c r="K8" s="901"/>
      <c r="L8" s="902"/>
    </row>
    <row r="9" spans="2:12" x14ac:dyDescent="0.25">
      <c r="B9" s="900"/>
      <c r="C9" s="901"/>
      <c r="D9" s="901"/>
      <c r="E9" s="901"/>
      <c r="F9" s="901"/>
      <c r="G9" s="902"/>
      <c r="H9" s="900"/>
      <c r="I9" s="901"/>
      <c r="J9" s="901"/>
      <c r="K9" s="901"/>
      <c r="L9" s="902"/>
    </row>
    <row r="10" spans="2:12" x14ac:dyDescent="0.25">
      <c r="B10" s="900"/>
      <c r="C10" s="901"/>
      <c r="D10" s="901"/>
      <c r="E10" s="901"/>
      <c r="F10" s="901"/>
      <c r="G10" s="902"/>
      <c r="H10" s="900"/>
      <c r="I10" s="901"/>
      <c r="J10" s="901"/>
      <c r="K10" s="901"/>
      <c r="L10" s="902"/>
    </row>
    <row r="11" spans="2:12" x14ac:dyDescent="0.25">
      <c r="B11" s="900"/>
      <c r="C11" s="901"/>
      <c r="D11" s="901"/>
      <c r="E11" s="901"/>
      <c r="F11" s="901"/>
      <c r="G11" s="902"/>
      <c r="H11" s="900"/>
      <c r="I11" s="901"/>
      <c r="J11" s="901"/>
      <c r="K11" s="901"/>
      <c r="L11" s="902"/>
    </row>
    <row r="12" spans="2:12" x14ac:dyDescent="0.25">
      <c r="B12" s="900"/>
      <c r="C12" s="901"/>
      <c r="D12" s="901"/>
      <c r="E12" s="901"/>
      <c r="F12" s="901"/>
      <c r="G12" s="902"/>
      <c r="H12" s="900"/>
      <c r="I12" s="901"/>
      <c r="J12" s="901"/>
      <c r="K12" s="901"/>
      <c r="L12" s="902"/>
    </row>
    <row r="13" spans="2:12" x14ac:dyDescent="0.25">
      <c r="B13" s="900"/>
      <c r="C13" s="901"/>
      <c r="D13" s="901"/>
      <c r="E13" s="901"/>
      <c r="F13" s="901"/>
      <c r="G13" s="902"/>
      <c r="H13" s="900"/>
      <c r="I13" s="901"/>
      <c r="J13" s="901"/>
      <c r="K13" s="901"/>
      <c r="L13" s="902"/>
    </row>
    <row r="14" spans="2:12" x14ac:dyDescent="0.25">
      <c r="B14" s="900"/>
      <c r="C14" s="901"/>
      <c r="D14" s="901"/>
      <c r="E14" s="901"/>
      <c r="F14" s="901"/>
      <c r="G14" s="902"/>
      <c r="H14" s="900"/>
      <c r="I14" s="901"/>
      <c r="J14" s="901"/>
      <c r="K14" s="901"/>
      <c r="L14" s="902"/>
    </row>
    <row r="15" spans="2:12" x14ac:dyDescent="0.25">
      <c r="B15" s="900"/>
      <c r="C15" s="901"/>
      <c r="D15" s="901"/>
      <c r="E15" s="901"/>
      <c r="F15" s="901"/>
      <c r="G15" s="902"/>
      <c r="H15" s="900"/>
      <c r="I15" s="901"/>
      <c r="J15" s="901"/>
      <c r="K15" s="901"/>
      <c r="L15" s="902"/>
    </row>
    <row r="16" spans="2:12"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x14ac:dyDescent="0.25">
      <c r="B20" s="900"/>
      <c r="C20" s="901"/>
      <c r="D20" s="901"/>
      <c r="E20" s="901"/>
      <c r="F20" s="901"/>
      <c r="G20" s="902"/>
      <c r="H20" s="900"/>
      <c r="I20" s="901"/>
      <c r="J20" s="901"/>
      <c r="K20" s="901"/>
      <c r="L20" s="902"/>
    </row>
    <row r="21" spans="2:12" x14ac:dyDescent="0.25">
      <c r="B21" s="1003">
        <v>1</v>
      </c>
      <c r="C21" s="1004"/>
      <c r="D21" s="1004"/>
      <c r="E21" s="1004"/>
      <c r="F21" s="1004"/>
      <c r="G21" s="1005"/>
      <c r="H21" s="1009">
        <v>2</v>
      </c>
      <c r="I21" s="1010"/>
      <c r="J21" s="1010"/>
      <c r="K21" s="1010"/>
      <c r="L21" s="1011"/>
    </row>
    <row r="22" spans="2:12" ht="18" customHeight="1" thickBot="1" x14ac:dyDescent="0.3">
      <c r="B22" s="1006"/>
      <c r="C22" s="1007"/>
      <c r="D22" s="1007"/>
      <c r="E22" s="1007"/>
      <c r="F22" s="1007"/>
      <c r="G22" s="1008"/>
      <c r="H22" s="1012"/>
      <c r="I22" s="1013"/>
      <c r="J22" s="1013"/>
      <c r="K22" s="1013"/>
      <c r="L22" s="1014"/>
    </row>
    <row r="23" spans="2:12" ht="15.75" customHeight="1" x14ac:dyDescent="0.25">
      <c r="B23" s="900" t="s">
        <v>658</v>
      </c>
      <c r="C23" s="901"/>
      <c r="D23" s="901"/>
      <c r="E23" s="901"/>
      <c r="F23" s="901"/>
      <c r="G23" s="902"/>
      <c r="H23" s="900" t="s">
        <v>659</v>
      </c>
      <c r="I23" s="901"/>
      <c r="J23" s="901"/>
      <c r="K23" s="901"/>
      <c r="L23" s="902"/>
    </row>
    <row r="24" spans="2:12" x14ac:dyDescent="0.25">
      <c r="B24" s="900"/>
      <c r="C24" s="901"/>
      <c r="D24" s="901"/>
      <c r="E24" s="901"/>
      <c r="F24" s="901"/>
      <c r="G24" s="902"/>
      <c r="H24" s="900"/>
      <c r="I24" s="901"/>
      <c r="J24" s="901"/>
      <c r="K24" s="901"/>
      <c r="L24" s="902"/>
    </row>
    <row r="25" spans="2:12" x14ac:dyDescent="0.25">
      <c r="B25" s="900"/>
      <c r="C25" s="901"/>
      <c r="D25" s="901"/>
      <c r="E25" s="901"/>
      <c r="F25" s="901"/>
      <c r="G25" s="902"/>
      <c r="H25" s="900"/>
      <c r="I25" s="901"/>
      <c r="J25" s="901"/>
      <c r="K25" s="901"/>
      <c r="L25" s="902"/>
    </row>
    <row r="26" spans="2:12"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x14ac:dyDescent="0.25">
      <c r="B35" s="900"/>
      <c r="C35" s="901"/>
      <c r="D35" s="901"/>
      <c r="E35" s="901"/>
      <c r="F35" s="901"/>
      <c r="G35" s="902"/>
      <c r="H35" s="900"/>
      <c r="I35" s="901"/>
      <c r="J35" s="901"/>
      <c r="K35" s="901"/>
      <c r="L35" s="902"/>
    </row>
    <row r="36" spans="2:12" x14ac:dyDescent="0.25">
      <c r="B36" s="900"/>
      <c r="C36" s="901"/>
      <c r="D36" s="901"/>
      <c r="E36" s="901"/>
      <c r="F36" s="901"/>
      <c r="G36" s="902"/>
      <c r="H36" s="900"/>
      <c r="I36" s="901"/>
      <c r="J36" s="901"/>
      <c r="K36" s="901"/>
      <c r="L36" s="902"/>
    </row>
    <row r="37" spans="2:12" x14ac:dyDescent="0.25">
      <c r="B37" s="1003">
        <v>3</v>
      </c>
      <c r="C37" s="1004"/>
      <c r="D37" s="1004"/>
      <c r="E37" s="1004"/>
      <c r="F37" s="1004"/>
      <c r="G37" s="1005"/>
      <c r="H37" s="1009">
        <v>4</v>
      </c>
      <c r="I37" s="1010"/>
      <c r="J37" s="1010"/>
      <c r="K37" s="1010"/>
      <c r="L37" s="1011"/>
    </row>
    <row r="38" spans="2:12" ht="18" customHeight="1" thickBot="1" x14ac:dyDescent="0.3">
      <c r="B38" s="1006"/>
      <c r="C38" s="1007"/>
      <c r="D38" s="1007"/>
      <c r="E38" s="1007"/>
      <c r="F38" s="1007"/>
      <c r="G38" s="1008"/>
      <c r="H38" s="1012"/>
      <c r="I38" s="1013"/>
      <c r="J38" s="1013"/>
      <c r="K38" s="1013"/>
      <c r="L38" s="1014"/>
    </row>
    <row r="39" spans="2:12" ht="94.5" customHeight="1" thickBot="1" x14ac:dyDescent="0.3">
      <c r="B39" s="1015" t="s">
        <v>1055</v>
      </c>
      <c r="C39" s="1016"/>
      <c r="D39" s="1016"/>
      <c r="E39" s="1016"/>
      <c r="F39" s="1016"/>
      <c r="G39" s="1016"/>
      <c r="H39" s="1016"/>
      <c r="I39" s="1016"/>
      <c r="J39" s="1016"/>
      <c r="K39" s="1016"/>
      <c r="L39" s="1017"/>
    </row>
    <row r="40" spans="2:12" ht="15.75" customHeight="1" x14ac:dyDescent="0.25">
      <c r="B40" s="900" t="s">
        <v>658</v>
      </c>
      <c r="C40" s="901"/>
      <c r="D40" s="901"/>
      <c r="E40" s="901"/>
      <c r="F40" s="901"/>
      <c r="G40" s="902"/>
      <c r="H40" s="900" t="s">
        <v>659</v>
      </c>
      <c r="I40" s="901"/>
      <c r="J40" s="901"/>
      <c r="K40" s="901"/>
      <c r="L40" s="902"/>
    </row>
    <row r="41" spans="2:12" x14ac:dyDescent="0.25">
      <c r="B41" s="900"/>
      <c r="C41" s="901"/>
      <c r="D41" s="901"/>
      <c r="E41" s="901"/>
      <c r="F41" s="901"/>
      <c r="G41" s="902"/>
      <c r="H41" s="900"/>
      <c r="I41" s="901"/>
      <c r="J41" s="901"/>
      <c r="K41" s="901"/>
      <c r="L41" s="902"/>
    </row>
    <row r="42" spans="2:12" x14ac:dyDescent="0.25">
      <c r="B42" s="900"/>
      <c r="C42" s="901"/>
      <c r="D42" s="901"/>
      <c r="E42" s="901"/>
      <c r="F42" s="901"/>
      <c r="G42" s="902"/>
      <c r="H42" s="900"/>
      <c r="I42" s="901"/>
      <c r="J42" s="901"/>
      <c r="K42" s="901"/>
      <c r="L42" s="902"/>
    </row>
    <row r="43" spans="2:12" x14ac:dyDescent="0.25">
      <c r="B43" s="900"/>
      <c r="C43" s="901"/>
      <c r="D43" s="901"/>
      <c r="E43" s="901"/>
      <c r="F43" s="901"/>
      <c r="G43" s="902"/>
      <c r="H43" s="900"/>
      <c r="I43" s="901"/>
      <c r="J43" s="901"/>
      <c r="K43" s="901"/>
      <c r="L43" s="902"/>
    </row>
    <row r="44" spans="2:12" x14ac:dyDescent="0.25">
      <c r="B44" s="900"/>
      <c r="C44" s="901"/>
      <c r="D44" s="901"/>
      <c r="E44" s="901"/>
      <c r="F44" s="901"/>
      <c r="G44" s="902"/>
      <c r="H44" s="900"/>
      <c r="I44" s="901"/>
      <c r="J44" s="901"/>
      <c r="K44" s="901"/>
      <c r="L44" s="902"/>
    </row>
    <row r="45" spans="2:12" x14ac:dyDescent="0.25">
      <c r="B45" s="900"/>
      <c r="C45" s="901"/>
      <c r="D45" s="901"/>
      <c r="E45" s="901"/>
      <c r="F45" s="901"/>
      <c r="G45" s="902"/>
      <c r="H45" s="900"/>
      <c r="I45" s="901"/>
      <c r="J45" s="901"/>
      <c r="K45" s="901"/>
      <c r="L45" s="902"/>
    </row>
    <row r="46" spans="2:12" x14ac:dyDescent="0.25">
      <c r="B46" s="900"/>
      <c r="C46" s="901"/>
      <c r="D46" s="901"/>
      <c r="E46" s="901"/>
      <c r="F46" s="901"/>
      <c r="G46" s="902"/>
      <c r="H46" s="900"/>
      <c r="I46" s="901"/>
      <c r="J46" s="901"/>
      <c r="K46" s="901"/>
      <c r="L46" s="902"/>
    </row>
    <row r="47" spans="2:12" x14ac:dyDescent="0.25">
      <c r="B47" s="900"/>
      <c r="C47" s="901"/>
      <c r="D47" s="901"/>
      <c r="E47" s="901"/>
      <c r="F47" s="901"/>
      <c r="G47" s="902"/>
      <c r="H47" s="900"/>
      <c r="I47" s="901"/>
      <c r="J47" s="901"/>
      <c r="K47" s="901"/>
      <c r="L47" s="902"/>
    </row>
    <row r="48" spans="2:12"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x14ac:dyDescent="0.25">
      <c r="B51" s="900"/>
      <c r="C51" s="901"/>
      <c r="D51" s="901"/>
      <c r="E51" s="901"/>
      <c r="F51" s="901"/>
      <c r="G51" s="902"/>
      <c r="H51" s="900"/>
      <c r="I51" s="901"/>
      <c r="J51" s="901"/>
      <c r="K51" s="901"/>
      <c r="L51" s="902"/>
    </row>
    <row r="52" spans="2:12" x14ac:dyDescent="0.25">
      <c r="B52" s="900"/>
      <c r="C52" s="901"/>
      <c r="D52" s="901"/>
      <c r="E52" s="901"/>
      <c r="F52" s="901"/>
      <c r="G52" s="902"/>
      <c r="H52" s="900"/>
      <c r="I52" s="901"/>
      <c r="J52" s="901"/>
      <c r="K52" s="901"/>
      <c r="L52" s="902"/>
    </row>
    <row r="53" spans="2:12" x14ac:dyDescent="0.25">
      <c r="B53" s="900"/>
      <c r="C53" s="901"/>
      <c r="D53" s="901"/>
      <c r="E53" s="901"/>
      <c r="F53" s="901"/>
      <c r="G53" s="902"/>
      <c r="H53" s="900"/>
      <c r="I53" s="901"/>
      <c r="J53" s="901"/>
      <c r="K53" s="901"/>
      <c r="L53" s="902"/>
    </row>
    <row r="54" spans="2:12" x14ac:dyDescent="0.25">
      <c r="B54" s="1003">
        <v>5</v>
      </c>
      <c r="C54" s="1004"/>
      <c r="D54" s="1004"/>
      <c r="E54" s="1004"/>
      <c r="F54" s="1004"/>
      <c r="G54" s="1005"/>
      <c r="H54" s="1009">
        <v>6</v>
      </c>
      <c r="I54" s="1010"/>
      <c r="J54" s="1010"/>
      <c r="K54" s="1010"/>
      <c r="L54" s="1011"/>
    </row>
    <row r="55" spans="2:12" ht="18" customHeight="1" thickBot="1" x14ac:dyDescent="0.3">
      <c r="B55" s="1006"/>
      <c r="C55" s="1007"/>
      <c r="D55" s="1007"/>
      <c r="E55" s="1007"/>
      <c r="F55" s="1007"/>
      <c r="G55" s="1008"/>
      <c r="H55" s="1012"/>
      <c r="I55" s="1013"/>
      <c r="J55" s="1013"/>
      <c r="K55" s="1013"/>
      <c r="L55" s="1014"/>
    </row>
    <row r="56" spans="2:12" ht="15.75" customHeight="1" x14ac:dyDescent="0.25">
      <c r="B56" s="900" t="s">
        <v>658</v>
      </c>
      <c r="C56" s="901"/>
      <c r="D56" s="901"/>
      <c r="E56" s="901"/>
      <c r="F56" s="901"/>
      <c r="G56" s="902"/>
      <c r="H56" s="900" t="s">
        <v>659</v>
      </c>
      <c r="I56" s="901"/>
      <c r="J56" s="901"/>
      <c r="K56" s="901"/>
      <c r="L56" s="902"/>
    </row>
    <row r="57" spans="2:12" x14ac:dyDescent="0.25">
      <c r="B57" s="900"/>
      <c r="C57" s="901"/>
      <c r="D57" s="901"/>
      <c r="E57" s="901"/>
      <c r="F57" s="901"/>
      <c r="G57" s="902"/>
      <c r="H57" s="900"/>
      <c r="I57" s="901"/>
      <c r="J57" s="901"/>
      <c r="K57" s="901"/>
      <c r="L57" s="902"/>
    </row>
    <row r="58" spans="2:12" x14ac:dyDescent="0.25">
      <c r="B58" s="900"/>
      <c r="C58" s="901"/>
      <c r="D58" s="901"/>
      <c r="E58" s="901"/>
      <c r="F58" s="901"/>
      <c r="G58" s="902"/>
      <c r="H58" s="900"/>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x14ac:dyDescent="0.25">
      <c r="B67" s="900"/>
      <c r="C67" s="901"/>
      <c r="D67" s="901"/>
      <c r="E67" s="901"/>
      <c r="F67" s="901"/>
      <c r="G67" s="902"/>
      <c r="H67" s="900"/>
      <c r="I67" s="901"/>
      <c r="J67" s="901"/>
      <c r="K67" s="901"/>
      <c r="L67" s="902"/>
    </row>
    <row r="68" spans="2:12" x14ac:dyDescent="0.25">
      <c r="B68" s="900"/>
      <c r="C68" s="901"/>
      <c r="D68" s="901"/>
      <c r="E68" s="901"/>
      <c r="F68" s="901"/>
      <c r="G68" s="902"/>
      <c r="H68" s="900"/>
      <c r="I68" s="901"/>
      <c r="J68" s="901"/>
      <c r="K68" s="901"/>
      <c r="L68" s="902"/>
    </row>
    <row r="69" spans="2:12" x14ac:dyDescent="0.25">
      <c r="B69" s="900"/>
      <c r="C69" s="901"/>
      <c r="D69" s="901"/>
      <c r="E69" s="901"/>
      <c r="F69" s="901"/>
      <c r="G69" s="902"/>
      <c r="H69" s="900"/>
      <c r="I69" s="901"/>
      <c r="J69" s="901"/>
      <c r="K69" s="901"/>
      <c r="L69" s="902"/>
    </row>
    <row r="70" spans="2:12" x14ac:dyDescent="0.25">
      <c r="B70" s="1003">
        <v>7</v>
      </c>
      <c r="C70" s="1004"/>
      <c r="D70" s="1004"/>
      <c r="E70" s="1004"/>
      <c r="F70" s="1004"/>
      <c r="G70" s="1005"/>
      <c r="H70" s="1009">
        <v>8</v>
      </c>
      <c r="I70" s="1010"/>
      <c r="J70" s="1010"/>
      <c r="K70" s="1010"/>
      <c r="L70" s="1011"/>
    </row>
    <row r="71" spans="2:12" ht="18" customHeight="1" thickBot="1" x14ac:dyDescent="0.3">
      <c r="B71" s="1006"/>
      <c r="C71" s="1007"/>
      <c r="D71" s="1007"/>
      <c r="E71" s="1007"/>
      <c r="F71" s="1007"/>
      <c r="G71" s="1008"/>
      <c r="H71" s="1012"/>
      <c r="I71" s="1013"/>
      <c r="J71" s="1013"/>
      <c r="K71" s="1013"/>
      <c r="L71" s="1014"/>
    </row>
    <row r="72" spans="2:12" ht="95.25" customHeight="1" thickBot="1" x14ac:dyDescent="0.3">
      <c r="B72" s="1015" t="s">
        <v>1056</v>
      </c>
      <c r="C72" s="1016"/>
      <c r="D72" s="1016"/>
      <c r="E72" s="1016"/>
      <c r="F72" s="1016"/>
      <c r="G72" s="1016"/>
      <c r="H72" s="1016"/>
      <c r="I72" s="1016"/>
      <c r="J72" s="1016"/>
      <c r="K72" s="1016"/>
      <c r="L72" s="1017"/>
    </row>
    <row r="73" spans="2:12" ht="15.75" customHeight="1" x14ac:dyDescent="0.25">
      <c r="B73" s="900" t="s">
        <v>658</v>
      </c>
      <c r="C73" s="901"/>
      <c r="D73" s="901"/>
      <c r="E73" s="901"/>
      <c r="F73" s="901"/>
      <c r="G73" s="902"/>
      <c r="H73" s="900" t="s">
        <v>659</v>
      </c>
      <c r="I73" s="901"/>
      <c r="J73" s="901"/>
      <c r="K73" s="901"/>
      <c r="L73" s="902"/>
    </row>
    <row r="74" spans="2:12" x14ac:dyDescent="0.25">
      <c r="B74" s="900"/>
      <c r="C74" s="901"/>
      <c r="D74" s="901"/>
      <c r="E74" s="901"/>
      <c r="F74" s="901"/>
      <c r="G74" s="902"/>
      <c r="H74" s="900"/>
      <c r="I74" s="901"/>
      <c r="J74" s="901"/>
      <c r="K74" s="901"/>
      <c r="L74" s="902"/>
    </row>
    <row r="75" spans="2:12" x14ac:dyDescent="0.25">
      <c r="B75" s="900"/>
      <c r="C75" s="901"/>
      <c r="D75" s="901"/>
      <c r="E75" s="901"/>
      <c r="F75" s="901"/>
      <c r="G75" s="902"/>
      <c r="H75" s="900"/>
      <c r="I75" s="901"/>
      <c r="J75" s="901"/>
      <c r="K75" s="901"/>
      <c r="L75" s="902"/>
    </row>
    <row r="76" spans="2:12" x14ac:dyDescent="0.25">
      <c r="B76" s="900"/>
      <c r="C76" s="901"/>
      <c r="D76" s="901"/>
      <c r="E76" s="901"/>
      <c r="F76" s="901"/>
      <c r="G76" s="902"/>
      <c r="H76" s="900"/>
      <c r="I76" s="901"/>
      <c r="J76" s="901"/>
      <c r="K76" s="901"/>
      <c r="L76" s="902"/>
    </row>
    <row r="77" spans="2:12" x14ac:dyDescent="0.25">
      <c r="B77" s="900"/>
      <c r="C77" s="901"/>
      <c r="D77" s="901"/>
      <c r="E77" s="901"/>
      <c r="F77" s="901"/>
      <c r="G77" s="902"/>
      <c r="H77" s="900"/>
      <c r="I77" s="901"/>
      <c r="J77" s="901"/>
      <c r="K77" s="901"/>
      <c r="L77" s="902"/>
    </row>
    <row r="78" spans="2:12" x14ac:dyDescent="0.25">
      <c r="B78" s="900"/>
      <c r="C78" s="901"/>
      <c r="D78" s="901"/>
      <c r="E78" s="901"/>
      <c r="F78" s="901"/>
      <c r="G78" s="902"/>
      <c r="H78" s="900"/>
      <c r="I78" s="901"/>
      <c r="J78" s="901"/>
      <c r="K78" s="901"/>
      <c r="L78" s="902"/>
    </row>
    <row r="79" spans="2:12" x14ac:dyDescent="0.25">
      <c r="B79" s="900"/>
      <c r="C79" s="901"/>
      <c r="D79" s="901"/>
      <c r="E79" s="901"/>
      <c r="F79" s="901"/>
      <c r="G79" s="902"/>
      <c r="H79" s="900"/>
      <c r="I79" s="901"/>
      <c r="J79" s="901"/>
      <c r="K79" s="901"/>
      <c r="L79" s="902"/>
    </row>
    <row r="80" spans="2:12"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x14ac:dyDescent="0.25">
      <c r="B83" s="900"/>
      <c r="C83" s="901"/>
      <c r="D83" s="901"/>
      <c r="E83" s="901"/>
      <c r="F83" s="901"/>
      <c r="G83" s="902"/>
      <c r="H83" s="900"/>
      <c r="I83" s="901"/>
      <c r="J83" s="901"/>
      <c r="K83" s="901"/>
      <c r="L83" s="902"/>
    </row>
    <row r="84" spans="2:12" x14ac:dyDescent="0.25">
      <c r="B84" s="900"/>
      <c r="C84" s="901"/>
      <c r="D84" s="901"/>
      <c r="E84" s="901"/>
      <c r="F84" s="901"/>
      <c r="G84" s="902"/>
      <c r="H84" s="900"/>
      <c r="I84" s="901"/>
      <c r="J84" s="901"/>
      <c r="K84" s="901"/>
      <c r="L84" s="902"/>
    </row>
    <row r="85" spans="2:12" x14ac:dyDescent="0.25">
      <c r="B85" s="900"/>
      <c r="C85" s="901"/>
      <c r="D85" s="901"/>
      <c r="E85" s="901"/>
      <c r="F85" s="901"/>
      <c r="G85" s="902"/>
      <c r="H85" s="900"/>
      <c r="I85" s="901"/>
      <c r="J85" s="901"/>
      <c r="K85" s="901"/>
      <c r="L85" s="902"/>
    </row>
    <row r="86" spans="2:12" x14ac:dyDescent="0.25">
      <c r="B86" s="900"/>
      <c r="C86" s="901"/>
      <c r="D86" s="901"/>
      <c r="E86" s="901"/>
      <c r="F86" s="901"/>
      <c r="G86" s="902"/>
      <c r="H86" s="900"/>
      <c r="I86" s="901"/>
      <c r="J86" s="901"/>
      <c r="K86" s="901"/>
      <c r="L86" s="902"/>
    </row>
    <row r="87" spans="2:12" x14ac:dyDescent="0.25">
      <c r="B87" s="1003">
        <v>9</v>
      </c>
      <c r="C87" s="1004"/>
      <c r="D87" s="1004"/>
      <c r="E87" s="1004"/>
      <c r="F87" s="1004"/>
      <c r="G87" s="1005"/>
      <c r="H87" s="1009">
        <v>10</v>
      </c>
      <c r="I87" s="1010"/>
      <c r="J87" s="1010"/>
      <c r="K87" s="1010"/>
      <c r="L87" s="1011"/>
    </row>
    <row r="88" spans="2:12" ht="18" customHeight="1" thickBot="1" x14ac:dyDescent="0.3">
      <c r="B88" s="1006"/>
      <c r="C88" s="1007"/>
      <c r="D88" s="1007"/>
      <c r="E88" s="1007"/>
      <c r="F88" s="1007"/>
      <c r="G88" s="1008"/>
      <c r="H88" s="1012"/>
      <c r="I88" s="1013"/>
      <c r="J88" s="1013"/>
      <c r="K88" s="1013"/>
      <c r="L88" s="1014"/>
    </row>
    <row r="89" spans="2:12" ht="55.5" customHeight="1" thickBot="1" x14ac:dyDescent="0.3">
      <c r="B89" s="1015" t="s">
        <v>1057</v>
      </c>
      <c r="C89" s="1016"/>
      <c r="D89" s="1016"/>
      <c r="E89" s="1016"/>
      <c r="F89" s="1016"/>
      <c r="G89" s="1016"/>
      <c r="H89" s="1016"/>
      <c r="I89" s="1016"/>
      <c r="J89" s="1016"/>
      <c r="K89" s="1016"/>
      <c r="L89" s="1017"/>
    </row>
    <row r="90" spans="2:12" ht="15.75" customHeight="1" x14ac:dyDescent="0.25">
      <c r="B90" s="900" t="s">
        <v>658</v>
      </c>
      <c r="C90" s="901"/>
      <c r="D90" s="901"/>
      <c r="E90" s="901"/>
      <c r="F90" s="901"/>
      <c r="G90" s="902"/>
      <c r="H90" s="900" t="s">
        <v>659</v>
      </c>
      <c r="I90" s="901"/>
      <c r="J90" s="901"/>
      <c r="K90" s="901"/>
      <c r="L90" s="902"/>
    </row>
    <row r="91" spans="2:12" x14ac:dyDescent="0.25">
      <c r="B91" s="900"/>
      <c r="C91" s="901"/>
      <c r="D91" s="901"/>
      <c r="E91" s="901"/>
      <c r="F91" s="901"/>
      <c r="G91" s="902"/>
      <c r="H91" s="900"/>
      <c r="I91" s="901"/>
      <c r="J91" s="901"/>
      <c r="K91" s="901"/>
      <c r="L91" s="902"/>
    </row>
    <row r="92" spans="2:12" x14ac:dyDescent="0.25">
      <c r="B92" s="900"/>
      <c r="C92" s="901"/>
      <c r="D92" s="901"/>
      <c r="E92" s="901"/>
      <c r="F92" s="901"/>
      <c r="G92" s="902"/>
      <c r="H92" s="900"/>
      <c r="I92" s="901"/>
      <c r="J92" s="901"/>
      <c r="K92" s="901"/>
      <c r="L92" s="902"/>
    </row>
    <row r="93" spans="2:12" x14ac:dyDescent="0.25">
      <c r="B93" s="900"/>
      <c r="C93" s="901"/>
      <c r="D93" s="901"/>
      <c r="E93" s="901"/>
      <c r="F93" s="901"/>
      <c r="G93" s="902"/>
      <c r="H93" s="900"/>
      <c r="I93" s="901"/>
      <c r="J93" s="901"/>
      <c r="K93" s="901"/>
      <c r="L93" s="902"/>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x14ac:dyDescent="0.25">
      <c r="B99" s="900"/>
      <c r="C99" s="901"/>
      <c r="D99" s="901"/>
      <c r="E99" s="901"/>
      <c r="F99" s="901"/>
      <c r="G99" s="902"/>
      <c r="H99" s="900"/>
      <c r="I99" s="901"/>
      <c r="J99" s="901"/>
      <c r="K99" s="901"/>
      <c r="L99" s="902"/>
    </row>
    <row r="100" spans="2:12" x14ac:dyDescent="0.25">
      <c r="B100" s="900"/>
      <c r="C100" s="901"/>
      <c r="D100" s="901"/>
      <c r="E100" s="901"/>
      <c r="F100" s="901"/>
      <c r="G100" s="902"/>
      <c r="H100" s="900"/>
      <c r="I100" s="901"/>
      <c r="J100" s="901"/>
      <c r="K100" s="901"/>
      <c r="L100" s="902"/>
    </row>
    <row r="101" spans="2:12" x14ac:dyDescent="0.25">
      <c r="B101" s="900"/>
      <c r="C101" s="901"/>
      <c r="D101" s="901"/>
      <c r="E101" s="901"/>
      <c r="F101" s="901"/>
      <c r="G101" s="902"/>
      <c r="H101" s="900"/>
      <c r="I101" s="901"/>
      <c r="J101" s="901"/>
      <c r="K101" s="901"/>
      <c r="L101" s="902"/>
    </row>
    <row r="102" spans="2:12" x14ac:dyDescent="0.25">
      <c r="B102" s="900"/>
      <c r="C102" s="901"/>
      <c r="D102" s="901"/>
      <c r="E102" s="901"/>
      <c r="F102" s="901"/>
      <c r="G102" s="902"/>
      <c r="H102" s="900"/>
      <c r="I102" s="901"/>
      <c r="J102" s="901"/>
      <c r="K102" s="901"/>
      <c r="L102" s="902"/>
    </row>
    <row r="103" spans="2:12" x14ac:dyDescent="0.25">
      <c r="B103" s="900"/>
      <c r="C103" s="901"/>
      <c r="D103" s="901"/>
      <c r="E103" s="901"/>
      <c r="F103" s="901"/>
      <c r="G103" s="902"/>
      <c r="H103" s="900"/>
      <c r="I103" s="901"/>
      <c r="J103" s="901"/>
      <c r="K103" s="901"/>
      <c r="L103" s="902"/>
    </row>
    <row r="104" spans="2:12" x14ac:dyDescent="0.25">
      <c r="B104" s="1003">
        <v>11</v>
      </c>
      <c r="C104" s="1004"/>
      <c r="D104" s="1004"/>
      <c r="E104" s="1004"/>
      <c r="F104" s="1004"/>
      <c r="G104" s="1005"/>
      <c r="H104" s="1009">
        <v>12</v>
      </c>
      <c r="I104" s="1010"/>
      <c r="J104" s="1010"/>
      <c r="K104" s="1010"/>
      <c r="L104" s="1011"/>
    </row>
    <row r="105" spans="2:12" ht="18" customHeight="1" thickBot="1" x14ac:dyDescent="0.3">
      <c r="B105" s="1006"/>
      <c r="C105" s="1007"/>
      <c r="D105" s="1007"/>
      <c r="E105" s="1007"/>
      <c r="F105" s="1007"/>
      <c r="G105" s="1008"/>
      <c r="H105" s="1012"/>
      <c r="I105" s="1013"/>
      <c r="J105" s="1013"/>
      <c r="K105" s="1013"/>
      <c r="L105" s="1014"/>
    </row>
    <row r="106" spans="2:12" ht="80.25" customHeight="1" thickBot="1" x14ac:dyDescent="0.3">
      <c r="B106" s="1015" t="s">
        <v>1058</v>
      </c>
      <c r="C106" s="1016"/>
      <c r="D106" s="1016"/>
      <c r="E106" s="1016"/>
      <c r="F106" s="1016"/>
      <c r="G106" s="1016"/>
      <c r="H106" s="1016"/>
      <c r="I106" s="1016"/>
      <c r="J106" s="1016"/>
      <c r="K106" s="1016"/>
      <c r="L106" s="1017"/>
    </row>
    <row r="107" spans="2:12" ht="15.75" customHeight="1" x14ac:dyDescent="0.25">
      <c r="B107" s="900" t="s">
        <v>658</v>
      </c>
      <c r="C107" s="901"/>
      <c r="D107" s="901"/>
      <c r="E107" s="901"/>
      <c r="F107" s="901"/>
      <c r="G107" s="902"/>
      <c r="H107" s="900" t="s">
        <v>659</v>
      </c>
      <c r="I107" s="901"/>
      <c r="J107" s="901"/>
      <c r="K107" s="901"/>
      <c r="L107" s="902"/>
    </row>
    <row r="108" spans="2:12" x14ac:dyDescent="0.25">
      <c r="B108" s="900"/>
      <c r="C108" s="901"/>
      <c r="D108" s="901"/>
      <c r="E108" s="901"/>
      <c r="F108" s="901"/>
      <c r="G108" s="902"/>
      <c r="H108" s="900"/>
      <c r="I108" s="901"/>
      <c r="J108" s="901"/>
      <c r="K108" s="901"/>
      <c r="L108" s="902"/>
    </row>
    <row r="109" spans="2:12" x14ac:dyDescent="0.25">
      <c r="B109" s="900"/>
      <c r="C109" s="901"/>
      <c r="D109" s="901"/>
      <c r="E109" s="901"/>
      <c r="F109" s="901"/>
      <c r="G109" s="902"/>
      <c r="H109" s="900"/>
      <c r="I109" s="901"/>
      <c r="J109" s="901"/>
      <c r="K109" s="901"/>
      <c r="L109" s="902"/>
    </row>
    <row r="110" spans="2:12" x14ac:dyDescent="0.25">
      <c r="B110" s="900"/>
      <c r="C110" s="901"/>
      <c r="D110" s="901"/>
      <c r="E110" s="901"/>
      <c r="F110" s="901"/>
      <c r="G110" s="902"/>
      <c r="H110" s="900"/>
      <c r="I110" s="901"/>
      <c r="J110" s="901"/>
      <c r="K110" s="901"/>
      <c r="L110" s="902"/>
    </row>
    <row r="111" spans="2:12" x14ac:dyDescent="0.25">
      <c r="B111" s="900"/>
      <c r="C111" s="901"/>
      <c r="D111" s="901"/>
      <c r="E111" s="901"/>
      <c r="F111" s="901"/>
      <c r="G111" s="902"/>
      <c r="H111" s="900"/>
      <c r="I111" s="901"/>
      <c r="J111" s="901"/>
      <c r="K111" s="901"/>
      <c r="L111" s="902"/>
    </row>
    <row r="112" spans="2:12" x14ac:dyDescent="0.25">
      <c r="B112" s="900"/>
      <c r="C112" s="901"/>
      <c r="D112" s="901"/>
      <c r="E112" s="901"/>
      <c r="F112" s="901"/>
      <c r="G112" s="902"/>
      <c r="H112" s="900"/>
      <c r="I112" s="901"/>
      <c r="J112" s="901"/>
      <c r="K112" s="901"/>
      <c r="L112" s="902"/>
    </row>
    <row r="113" spans="2:12" x14ac:dyDescent="0.25">
      <c r="B113" s="900"/>
      <c r="C113" s="901"/>
      <c r="D113" s="901"/>
      <c r="E113" s="901"/>
      <c r="F113" s="901"/>
      <c r="G113" s="902"/>
      <c r="H113" s="900"/>
      <c r="I113" s="901"/>
      <c r="J113" s="901"/>
      <c r="K113" s="901"/>
      <c r="L113" s="902"/>
    </row>
    <row r="114" spans="2:12" x14ac:dyDescent="0.25">
      <c r="B114" s="900"/>
      <c r="C114" s="901"/>
      <c r="D114" s="901"/>
      <c r="E114" s="901"/>
      <c r="F114" s="901"/>
      <c r="G114" s="902"/>
      <c r="H114" s="900"/>
      <c r="I114" s="901"/>
      <c r="J114" s="901"/>
      <c r="K114" s="901"/>
      <c r="L114" s="902"/>
    </row>
    <row r="115" spans="2:12" x14ac:dyDescent="0.25">
      <c r="B115" s="900"/>
      <c r="C115" s="901"/>
      <c r="D115" s="901"/>
      <c r="E115" s="901"/>
      <c r="F115" s="901"/>
      <c r="G115" s="902"/>
      <c r="H115" s="900"/>
      <c r="I115" s="901"/>
      <c r="J115" s="901"/>
      <c r="K115" s="901"/>
      <c r="L115" s="902"/>
    </row>
    <row r="116" spans="2:12" x14ac:dyDescent="0.25">
      <c r="B116" s="900"/>
      <c r="C116" s="901"/>
      <c r="D116" s="901"/>
      <c r="E116" s="901"/>
      <c r="F116" s="901"/>
      <c r="G116" s="902"/>
      <c r="H116" s="900"/>
      <c r="I116" s="901"/>
      <c r="J116" s="901"/>
      <c r="K116" s="901"/>
      <c r="L116" s="902"/>
    </row>
    <row r="117" spans="2:12" x14ac:dyDescent="0.25">
      <c r="B117" s="900"/>
      <c r="C117" s="901"/>
      <c r="D117" s="901"/>
      <c r="E117" s="901"/>
      <c r="F117" s="901"/>
      <c r="G117" s="902"/>
      <c r="H117" s="900"/>
      <c r="I117" s="901"/>
      <c r="J117" s="901"/>
      <c r="K117" s="901"/>
      <c r="L117" s="902"/>
    </row>
    <row r="118" spans="2:12" x14ac:dyDescent="0.25">
      <c r="B118" s="900"/>
      <c r="C118" s="901"/>
      <c r="D118" s="901"/>
      <c r="E118" s="901"/>
      <c r="F118" s="901"/>
      <c r="G118" s="902"/>
      <c r="H118" s="900"/>
      <c r="I118" s="901"/>
      <c r="J118" s="901"/>
      <c r="K118" s="901"/>
      <c r="L118" s="902"/>
    </row>
    <row r="119" spans="2:12" x14ac:dyDescent="0.25">
      <c r="B119" s="900"/>
      <c r="C119" s="901"/>
      <c r="D119" s="901"/>
      <c r="E119" s="901"/>
      <c r="F119" s="901"/>
      <c r="G119" s="902"/>
      <c r="H119" s="900"/>
      <c r="I119" s="901"/>
      <c r="J119" s="901"/>
      <c r="K119" s="901"/>
      <c r="L119" s="902"/>
    </row>
    <row r="120" spans="2:12" x14ac:dyDescent="0.25">
      <c r="B120" s="900"/>
      <c r="C120" s="901"/>
      <c r="D120" s="901"/>
      <c r="E120" s="901"/>
      <c r="F120" s="901"/>
      <c r="G120" s="902"/>
      <c r="H120" s="900"/>
      <c r="I120" s="901"/>
      <c r="J120" s="901"/>
      <c r="K120" s="901"/>
      <c r="L120" s="902"/>
    </row>
    <row r="121" spans="2:12" x14ac:dyDescent="0.25">
      <c r="B121" s="1003">
        <v>13</v>
      </c>
      <c r="C121" s="1004"/>
      <c r="D121" s="1004"/>
      <c r="E121" s="1004"/>
      <c r="F121" s="1004"/>
      <c r="G121" s="1005"/>
      <c r="H121" s="1009">
        <v>14</v>
      </c>
      <c r="I121" s="1010"/>
      <c r="J121" s="1010"/>
      <c r="K121" s="1010"/>
      <c r="L121" s="1011"/>
    </row>
    <row r="122" spans="2:12" ht="18" customHeight="1" thickBot="1" x14ac:dyDescent="0.3">
      <c r="B122" s="1006"/>
      <c r="C122" s="1007"/>
      <c r="D122" s="1007"/>
      <c r="E122" s="1007"/>
      <c r="F122" s="1007"/>
      <c r="G122" s="1008"/>
      <c r="H122" s="1012"/>
      <c r="I122" s="1013"/>
      <c r="J122" s="1013"/>
      <c r="K122" s="1013"/>
      <c r="L122" s="1014"/>
    </row>
    <row r="123" spans="2:12" ht="83.25" customHeight="1" thickBot="1" x14ac:dyDescent="0.3">
      <c r="B123" s="1015" t="s">
        <v>1059</v>
      </c>
      <c r="C123" s="1016"/>
      <c r="D123" s="1016"/>
      <c r="E123" s="1016"/>
      <c r="F123" s="1016"/>
      <c r="G123" s="1016"/>
      <c r="H123" s="1016"/>
      <c r="I123" s="1016"/>
      <c r="J123" s="1016"/>
      <c r="K123" s="1016"/>
      <c r="L123" s="1017"/>
    </row>
    <row r="124" spans="2:12" ht="15.75" customHeight="1" x14ac:dyDescent="0.25">
      <c r="B124" s="900" t="s">
        <v>658</v>
      </c>
      <c r="C124" s="901"/>
      <c r="D124" s="901"/>
      <c r="E124" s="901"/>
      <c r="F124" s="901"/>
      <c r="G124" s="902"/>
      <c r="H124" s="900" t="s">
        <v>659</v>
      </c>
      <c r="I124" s="901"/>
      <c r="J124" s="901"/>
      <c r="K124" s="901"/>
      <c r="L124" s="902"/>
    </row>
    <row r="125" spans="2:12" x14ac:dyDescent="0.25">
      <c r="B125" s="900"/>
      <c r="C125" s="901"/>
      <c r="D125" s="901"/>
      <c r="E125" s="901"/>
      <c r="F125" s="901"/>
      <c r="G125" s="902"/>
      <c r="H125" s="900"/>
      <c r="I125" s="901"/>
      <c r="J125" s="901"/>
      <c r="K125" s="901"/>
      <c r="L125" s="902"/>
    </row>
    <row r="126" spans="2:12" x14ac:dyDescent="0.25">
      <c r="B126" s="900"/>
      <c r="C126" s="901"/>
      <c r="D126" s="901"/>
      <c r="E126" s="901"/>
      <c r="F126" s="901"/>
      <c r="G126" s="902"/>
      <c r="H126" s="900"/>
      <c r="I126" s="901"/>
      <c r="J126" s="901"/>
      <c r="K126" s="901"/>
      <c r="L126" s="902"/>
    </row>
    <row r="127" spans="2:12" x14ac:dyDescent="0.25">
      <c r="B127" s="900"/>
      <c r="C127" s="901"/>
      <c r="D127" s="901"/>
      <c r="E127" s="901"/>
      <c r="F127" s="901"/>
      <c r="G127" s="902"/>
      <c r="H127" s="900"/>
      <c r="I127" s="901"/>
      <c r="J127" s="901"/>
      <c r="K127" s="901"/>
      <c r="L127" s="902"/>
    </row>
    <row r="128" spans="2:12" x14ac:dyDescent="0.25">
      <c r="B128" s="900"/>
      <c r="C128" s="901"/>
      <c r="D128" s="901"/>
      <c r="E128" s="901"/>
      <c r="F128" s="901"/>
      <c r="G128" s="902"/>
      <c r="H128" s="900"/>
      <c r="I128" s="901"/>
      <c r="J128" s="901"/>
      <c r="K128" s="901"/>
      <c r="L128" s="902"/>
    </row>
    <row r="129" spans="2:12" x14ac:dyDescent="0.25">
      <c r="B129" s="900"/>
      <c r="C129" s="901"/>
      <c r="D129" s="901"/>
      <c r="E129" s="901"/>
      <c r="F129" s="901"/>
      <c r="G129" s="902"/>
      <c r="H129" s="900"/>
      <c r="I129" s="901"/>
      <c r="J129" s="901"/>
      <c r="K129" s="901"/>
      <c r="L129" s="902"/>
    </row>
    <row r="130" spans="2:12" x14ac:dyDescent="0.25">
      <c r="B130" s="900"/>
      <c r="C130" s="901"/>
      <c r="D130" s="901"/>
      <c r="E130" s="901"/>
      <c r="F130" s="901"/>
      <c r="G130" s="902"/>
      <c r="H130" s="900"/>
      <c r="I130" s="901"/>
      <c r="J130" s="901"/>
      <c r="K130" s="901"/>
      <c r="L130" s="902"/>
    </row>
    <row r="131" spans="2:12" x14ac:dyDescent="0.25">
      <c r="B131" s="900"/>
      <c r="C131" s="901"/>
      <c r="D131" s="901"/>
      <c r="E131" s="901"/>
      <c r="F131" s="901"/>
      <c r="G131" s="902"/>
      <c r="H131" s="900"/>
      <c r="I131" s="901"/>
      <c r="J131" s="901"/>
      <c r="K131" s="901"/>
      <c r="L131" s="902"/>
    </row>
    <row r="132" spans="2:12" x14ac:dyDescent="0.25">
      <c r="B132" s="900"/>
      <c r="C132" s="901"/>
      <c r="D132" s="901"/>
      <c r="E132" s="901"/>
      <c r="F132" s="901"/>
      <c r="G132" s="902"/>
      <c r="H132" s="900"/>
      <c r="I132" s="901"/>
      <c r="J132" s="901"/>
      <c r="K132" s="901"/>
      <c r="L132" s="902"/>
    </row>
    <row r="133" spans="2:12" x14ac:dyDescent="0.25">
      <c r="B133" s="900"/>
      <c r="C133" s="901"/>
      <c r="D133" s="901"/>
      <c r="E133" s="901"/>
      <c r="F133" s="901"/>
      <c r="G133" s="902"/>
      <c r="H133" s="900"/>
      <c r="I133" s="901"/>
      <c r="J133" s="901"/>
      <c r="K133" s="901"/>
      <c r="L133" s="902"/>
    </row>
    <row r="134" spans="2:12" x14ac:dyDescent="0.25">
      <c r="B134" s="900"/>
      <c r="C134" s="901"/>
      <c r="D134" s="901"/>
      <c r="E134" s="901"/>
      <c r="F134" s="901"/>
      <c r="G134" s="902"/>
      <c r="H134" s="900"/>
      <c r="I134" s="901"/>
      <c r="J134" s="901"/>
      <c r="K134" s="901"/>
      <c r="L134" s="902"/>
    </row>
    <row r="135" spans="2:12" x14ac:dyDescent="0.25">
      <c r="B135" s="900"/>
      <c r="C135" s="901"/>
      <c r="D135" s="901"/>
      <c r="E135" s="901"/>
      <c r="F135" s="901"/>
      <c r="G135" s="902"/>
      <c r="H135" s="900"/>
      <c r="I135" s="901"/>
      <c r="J135" s="901"/>
      <c r="K135" s="901"/>
      <c r="L135" s="902"/>
    </row>
    <row r="136" spans="2:12" x14ac:dyDescent="0.25">
      <c r="B136" s="900"/>
      <c r="C136" s="901"/>
      <c r="D136" s="901"/>
      <c r="E136" s="901"/>
      <c r="F136" s="901"/>
      <c r="G136" s="902"/>
      <c r="H136" s="900"/>
      <c r="I136" s="901"/>
      <c r="J136" s="901"/>
      <c r="K136" s="901"/>
      <c r="L136" s="902"/>
    </row>
    <row r="137" spans="2:12" x14ac:dyDescent="0.25">
      <c r="B137" s="900"/>
      <c r="C137" s="901"/>
      <c r="D137" s="901"/>
      <c r="E137" s="901"/>
      <c r="F137" s="901"/>
      <c r="G137" s="902"/>
      <c r="H137" s="900"/>
      <c r="I137" s="901"/>
      <c r="J137" s="901"/>
      <c r="K137" s="901"/>
      <c r="L137" s="902"/>
    </row>
    <row r="138" spans="2:12" x14ac:dyDescent="0.25">
      <c r="B138" s="1003">
        <v>15</v>
      </c>
      <c r="C138" s="1004"/>
      <c r="D138" s="1004"/>
      <c r="E138" s="1004"/>
      <c r="F138" s="1004"/>
      <c r="G138" s="1005"/>
      <c r="H138" s="1009">
        <v>16</v>
      </c>
      <c r="I138" s="1010"/>
      <c r="J138" s="1010"/>
      <c r="K138" s="1010"/>
      <c r="L138" s="1011"/>
    </row>
    <row r="139" spans="2:12" ht="18" customHeight="1" thickBot="1" x14ac:dyDescent="0.3">
      <c r="B139" s="1006"/>
      <c r="C139" s="1007"/>
      <c r="D139" s="1007"/>
      <c r="E139" s="1007"/>
      <c r="F139" s="1007"/>
      <c r="G139" s="1008"/>
      <c r="H139" s="1012"/>
      <c r="I139" s="1013"/>
      <c r="J139" s="1013"/>
      <c r="K139" s="1013"/>
      <c r="L139" s="1014"/>
    </row>
    <row r="140" spans="2:12" ht="60.75" customHeight="1" thickBot="1" x14ac:dyDescent="0.3">
      <c r="B140" s="1015" t="s">
        <v>1060</v>
      </c>
      <c r="C140" s="1016"/>
      <c r="D140" s="1016"/>
      <c r="E140" s="1016"/>
      <c r="F140" s="1016"/>
      <c r="G140" s="1016"/>
      <c r="H140" s="1016"/>
      <c r="I140" s="1016"/>
      <c r="J140" s="1016"/>
      <c r="K140" s="1016"/>
      <c r="L140" s="1017"/>
    </row>
    <row r="141" spans="2:12" ht="30" customHeight="1" x14ac:dyDescent="0.25">
      <c r="B141" s="900" t="s">
        <v>658</v>
      </c>
      <c r="C141" s="901"/>
      <c r="D141" s="901"/>
      <c r="E141" s="901"/>
      <c r="F141" s="901"/>
      <c r="G141" s="902"/>
      <c r="H141" s="900" t="s">
        <v>659</v>
      </c>
      <c r="I141" s="901"/>
      <c r="J141" s="901"/>
      <c r="K141" s="901"/>
      <c r="L141" s="902"/>
    </row>
    <row r="142" spans="2:12" x14ac:dyDescent="0.25">
      <c r="B142" s="900"/>
      <c r="C142" s="901"/>
      <c r="D142" s="901"/>
      <c r="E142" s="901"/>
      <c r="F142" s="901"/>
      <c r="G142" s="902"/>
      <c r="H142" s="900"/>
      <c r="I142" s="901"/>
      <c r="J142" s="901"/>
      <c r="K142" s="901"/>
      <c r="L142" s="902"/>
    </row>
    <row r="143" spans="2:12" x14ac:dyDescent="0.25">
      <c r="B143" s="900"/>
      <c r="C143" s="901"/>
      <c r="D143" s="901"/>
      <c r="E143" s="901"/>
      <c r="F143" s="901"/>
      <c r="G143" s="902"/>
      <c r="H143" s="900"/>
      <c r="I143" s="901"/>
      <c r="J143" s="901"/>
      <c r="K143" s="901"/>
      <c r="L143" s="902"/>
    </row>
    <row r="144" spans="2:12" x14ac:dyDescent="0.25">
      <c r="B144" s="900"/>
      <c r="C144" s="901"/>
      <c r="D144" s="901"/>
      <c r="E144" s="901"/>
      <c r="F144" s="901"/>
      <c r="G144" s="902"/>
      <c r="H144" s="900"/>
      <c r="I144" s="901"/>
      <c r="J144" s="901"/>
      <c r="K144" s="901"/>
      <c r="L144" s="902"/>
    </row>
    <row r="145" spans="2:19" x14ac:dyDescent="0.25">
      <c r="B145" s="900"/>
      <c r="C145" s="901"/>
      <c r="D145" s="901"/>
      <c r="E145" s="901"/>
      <c r="F145" s="901"/>
      <c r="G145" s="902"/>
      <c r="H145" s="900"/>
      <c r="I145" s="901"/>
      <c r="J145" s="901"/>
      <c r="K145" s="901"/>
      <c r="L145" s="902"/>
    </row>
    <row r="146" spans="2:19" x14ac:dyDescent="0.25">
      <c r="B146" s="900"/>
      <c r="C146" s="901"/>
      <c r="D146" s="901"/>
      <c r="E146" s="901"/>
      <c r="F146" s="901"/>
      <c r="G146" s="902"/>
      <c r="H146" s="900"/>
      <c r="I146" s="901"/>
      <c r="J146" s="901"/>
      <c r="K146" s="901"/>
      <c r="L146" s="902"/>
    </row>
    <row r="147" spans="2:19" x14ac:dyDescent="0.25">
      <c r="B147" s="900"/>
      <c r="C147" s="901"/>
      <c r="D147" s="901"/>
      <c r="E147" s="901"/>
      <c r="F147" s="901"/>
      <c r="G147" s="902"/>
      <c r="H147" s="900"/>
      <c r="I147" s="901"/>
      <c r="J147" s="901"/>
      <c r="K147" s="901"/>
      <c r="L147" s="902"/>
    </row>
    <row r="148" spans="2:19" x14ac:dyDescent="0.25">
      <c r="B148" s="900"/>
      <c r="C148" s="901"/>
      <c r="D148" s="901"/>
      <c r="E148" s="901"/>
      <c r="F148" s="901"/>
      <c r="G148" s="902"/>
      <c r="H148" s="900"/>
      <c r="I148" s="901"/>
      <c r="J148" s="901"/>
      <c r="K148" s="901"/>
      <c r="L148" s="902"/>
    </row>
    <row r="149" spans="2:19" x14ac:dyDescent="0.25">
      <c r="B149" s="900"/>
      <c r="C149" s="901"/>
      <c r="D149" s="901"/>
      <c r="E149" s="901"/>
      <c r="F149" s="901"/>
      <c r="G149" s="902"/>
      <c r="H149" s="900"/>
      <c r="I149" s="901"/>
      <c r="J149" s="901"/>
      <c r="K149" s="901"/>
      <c r="L149" s="902"/>
    </row>
    <row r="150" spans="2:19" x14ac:dyDescent="0.25">
      <c r="B150" s="900"/>
      <c r="C150" s="901"/>
      <c r="D150" s="901"/>
      <c r="E150" s="901"/>
      <c r="F150" s="901"/>
      <c r="G150" s="902"/>
      <c r="H150" s="900"/>
      <c r="I150" s="901"/>
      <c r="J150" s="901"/>
      <c r="K150" s="901"/>
      <c r="L150" s="902"/>
    </row>
    <row r="151" spans="2:19" x14ac:dyDescent="0.25">
      <c r="B151" s="900"/>
      <c r="C151" s="901"/>
      <c r="D151" s="901"/>
      <c r="E151" s="901"/>
      <c r="F151" s="901"/>
      <c r="G151" s="902"/>
      <c r="H151" s="900"/>
      <c r="I151" s="901"/>
      <c r="J151" s="901"/>
      <c r="K151" s="901"/>
      <c r="L151" s="902"/>
      <c r="S151" s="189"/>
    </row>
    <row r="152" spans="2:19" x14ac:dyDescent="0.25">
      <c r="B152" s="900"/>
      <c r="C152" s="901"/>
      <c r="D152" s="901"/>
      <c r="E152" s="901"/>
      <c r="F152" s="901"/>
      <c r="G152" s="902"/>
      <c r="H152" s="900"/>
      <c r="I152" s="901"/>
      <c r="J152" s="901"/>
      <c r="K152" s="901"/>
      <c r="L152" s="902"/>
    </row>
    <row r="153" spans="2:19" x14ac:dyDescent="0.25">
      <c r="B153" s="900"/>
      <c r="C153" s="901"/>
      <c r="D153" s="901"/>
      <c r="E153" s="901"/>
      <c r="F153" s="901"/>
      <c r="G153" s="902"/>
      <c r="H153" s="900"/>
      <c r="I153" s="901"/>
      <c r="J153" s="901"/>
      <c r="K153" s="901"/>
      <c r="L153" s="902"/>
    </row>
    <row r="154" spans="2:19" x14ac:dyDescent="0.25">
      <c r="B154" s="900"/>
      <c r="C154" s="901"/>
      <c r="D154" s="901"/>
      <c r="E154" s="901"/>
      <c r="F154" s="901"/>
      <c r="G154" s="902"/>
      <c r="H154" s="900"/>
      <c r="I154" s="901"/>
      <c r="J154" s="901"/>
      <c r="K154" s="901"/>
      <c r="L154" s="902"/>
    </row>
    <row r="155" spans="2:19" x14ac:dyDescent="0.25">
      <c r="B155" s="1003">
        <v>17</v>
      </c>
      <c r="C155" s="1004"/>
      <c r="D155" s="1004"/>
      <c r="E155" s="1004"/>
      <c r="F155" s="1004"/>
      <c r="G155" s="1005"/>
      <c r="H155" s="1009">
        <v>18</v>
      </c>
      <c r="I155" s="1010"/>
      <c r="J155" s="1010"/>
      <c r="K155" s="1010"/>
      <c r="L155" s="1011"/>
    </row>
    <row r="156" spans="2:19" ht="18" customHeight="1" thickBot="1" x14ac:dyDescent="0.3">
      <c r="B156" s="1006"/>
      <c r="C156" s="1007"/>
      <c r="D156" s="1007"/>
      <c r="E156" s="1007"/>
      <c r="F156" s="1007"/>
      <c r="G156" s="1008"/>
      <c r="H156" s="1012"/>
      <c r="I156" s="1013"/>
      <c r="J156" s="1013"/>
      <c r="K156" s="1013"/>
      <c r="L156" s="1014"/>
    </row>
    <row r="157" spans="2:19" ht="30" customHeight="1" x14ac:dyDescent="0.25">
      <c r="B157" s="900" t="s">
        <v>658</v>
      </c>
      <c r="C157" s="901"/>
      <c r="D157" s="901"/>
      <c r="E157" s="901"/>
      <c r="F157" s="901"/>
      <c r="G157" s="902"/>
      <c r="H157" s="900" t="s">
        <v>659</v>
      </c>
      <c r="I157" s="901"/>
      <c r="J157" s="901"/>
      <c r="K157" s="901"/>
      <c r="L157" s="902"/>
    </row>
    <row r="158" spans="2:19" x14ac:dyDescent="0.25">
      <c r="B158" s="900"/>
      <c r="C158" s="901"/>
      <c r="D158" s="901"/>
      <c r="E158" s="901"/>
      <c r="F158" s="901"/>
      <c r="G158" s="902"/>
      <c r="H158" s="900"/>
      <c r="I158" s="901"/>
      <c r="J158" s="901"/>
      <c r="K158" s="901"/>
      <c r="L158" s="902"/>
    </row>
    <row r="159" spans="2:19" x14ac:dyDescent="0.25">
      <c r="B159" s="900"/>
      <c r="C159" s="901"/>
      <c r="D159" s="901"/>
      <c r="E159" s="901"/>
      <c r="F159" s="901"/>
      <c r="G159" s="902"/>
      <c r="H159" s="900"/>
      <c r="I159" s="901"/>
      <c r="J159" s="901"/>
      <c r="K159" s="901"/>
      <c r="L159" s="902"/>
    </row>
    <row r="160" spans="2:19" x14ac:dyDescent="0.25">
      <c r="B160" s="900"/>
      <c r="C160" s="901"/>
      <c r="D160" s="901"/>
      <c r="E160" s="901"/>
      <c r="F160" s="901"/>
      <c r="G160" s="902"/>
      <c r="H160" s="900"/>
      <c r="I160" s="901"/>
      <c r="J160" s="901"/>
      <c r="K160" s="901"/>
      <c r="L160" s="902"/>
    </row>
    <row r="161" spans="2:19" x14ac:dyDescent="0.25">
      <c r="B161" s="900"/>
      <c r="C161" s="901"/>
      <c r="D161" s="901"/>
      <c r="E161" s="901"/>
      <c r="F161" s="901"/>
      <c r="G161" s="902"/>
      <c r="H161" s="900"/>
      <c r="I161" s="901"/>
      <c r="J161" s="901"/>
      <c r="K161" s="901"/>
      <c r="L161" s="902"/>
    </row>
    <row r="162" spans="2:19" x14ac:dyDescent="0.25">
      <c r="B162" s="900"/>
      <c r="C162" s="901"/>
      <c r="D162" s="901"/>
      <c r="E162" s="901"/>
      <c r="F162" s="901"/>
      <c r="G162" s="902"/>
      <c r="H162" s="900"/>
      <c r="I162" s="901"/>
      <c r="J162" s="901"/>
      <c r="K162" s="901"/>
      <c r="L162" s="902"/>
    </row>
    <row r="163" spans="2:19" x14ac:dyDescent="0.25">
      <c r="B163" s="900"/>
      <c r="C163" s="901"/>
      <c r="D163" s="901"/>
      <c r="E163" s="901"/>
      <c r="F163" s="901"/>
      <c r="G163" s="902"/>
      <c r="H163" s="900"/>
      <c r="I163" s="901"/>
      <c r="J163" s="901"/>
      <c r="K163" s="901"/>
      <c r="L163" s="902"/>
    </row>
    <row r="164" spans="2:19" x14ac:dyDescent="0.25">
      <c r="B164" s="900"/>
      <c r="C164" s="901"/>
      <c r="D164" s="901"/>
      <c r="E164" s="901"/>
      <c r="F164" s="901"/>
      <c r="G164" s="902"/>
      <c r="H164" s="900"/>
      <c r="I164" s="901"/>
      <c r="J164" s="901"/>
      <c r="K164" s="901"/>
      <c r="L164" s="902"/>
    </row>
    <row r="165" spans="2:19" x14ac:dyDescent="0.25">
      <c r="B165" s="900"/>
      <c r="C165" s="901"/>
      <c r="D165" s="901"/>
      <c r="E165" s="901"/>
      <c r="F165" s="901"/>
      <c r="G165" s="902"/>
      <c r="H165" s="900"/>
      <c r="I165" s="901"/>
      <c r="J165" s="901"/>
      <c r="K165" s="901"/>
      <c r="L165" s="902"/>
    </row>
    <row r="166" spans="2:19" x14ac:dyDescent="0.25">
      <c r="B166" s="900"/>
      <c r="C166" s="901"/>
      <c r="D166" s="901"/>
      <c r="E166" s="901"/>
      <c r="F166" s="901"/>
      <c r="G166" s="902"/>
      <c r="H166" s="900"/>
      <c r="I166" s="901"/>
      <c r="J166" s="901"/>
      <c r="K166" s="901"/>
      <c r="L166" s="902"/>
    </row>
    <row r="167" spans="2:19" x14ac:dyDescent="0.25">
      <c r="B167" s="900"/>
      <c r="C167" s="901"/>
      <c r="D167" s="901"/>
      <c r="E167" s="901"/>
      <c r="F167" s="901"/>
      <c r="G167" s="902"/>
      <c r="H167" s="900"/>
      <c r="I167" s="901"/>
      <c r="J167" s="901"/>
      <c r="K167" s="901"/>
      <c r="L167" s="902"/>
      <c r="S167" s="189"/>
    </row>
    <row r="168" spans="2:19" x14ac:dyDescent="0.25">
      <c r="B168" s="900"/>
      <c r="C168" s="901"/>
      <c r="D168" s="901"/>
      <c r="E168" s="901"/>
      <c r="F168" s="901"/>
      <c r="G168" s="902"/>
      <c r="H168" s="900"/>
      <c r="I168" s="901"/>
      <c r="J168" s="901"/>
      <c r="K168" s="901"/>
      <c r="L168" s="902"/>
    </row>
    <row r="169" spans="2:19" x14ac:dyDescent="0.25">
      <c r="B169" s="900"/>
      <c r="C169" s="901"/>
      <c r="D169" s="901"/>
      <c r="E169" s="901"/>
      <c r="F169" s="901"/>
      <c r="G169" s="902"/>
      <c r="H169" s="900"/>
      <c r="I169" s="901"/>
      <c r="J169" s="901"/>
      <c r="K169" s="901"/>
      <c r="L169" s="902"/>
    </row>
    <row r="170" spans="2:19" x14ac:dyDescent="0.25">
      <c r="B170" s="900"/>
      <c r="C170" s="901"/>
      <c r="D170" s="901"/>
      <c r="E170" s="901"/>
      <c r="F170" s="901"/>
      <c r="G170" s="902"/>
      <c r="H170" s="900"/>
      <c r="I170" s="901"/>
      <c r="J170" s="901"/>
      <c r="K170" s="901"/>
      <c r="L170" s="902"/>
    </row>
    <row r="171" spans="2:19" x14ac:dyDescent="0.25">
      <c r="B171" s="1003">
        <v>19</v>
      </c>
      <c r="C171" s="1004"/>
      <c r="D171" s="1004"/>
      <c r="E171" s="1004"/>
      <c r="F171" s="1004"/>
      <c r="G171" s="1005"/>
      <c r="H171" s="1009">
        <v>20</v>
      </c>
      <c r="I171" s="1010"/>
      <c r="J171" s="1010"/>
      <c r="K171" s="1010"/>
      <c r="L171" s="1011"/>
    </row>
    <row r="172" spans="2:19" ht="18" customHeight="1" thickBot="1" x14ac:dyDescent="0.3">
      <c r="B172" s="1006"/>
      <c r="C172" s="1007"/>
      <c r="D172" s="1007"/>
      <c r="E172" s="1007"/>
      <c r="F172" s="1007"/>
      <c r="G172" s="1008"/>
      <c r="H172" s="1012"/>
      <c r="I172" s="1013"/>
      <c r="J172" s="1013"/>
      <c r="K172" s="1013"/>
      <c r="L172" s="1014"/>
    </row>
    <row r="173" spans="2:19" ht="73.5" customHeight="1" thickBot="1" x14ac:dyDescent="0.3">
      <c r="B173" s="1015" t="s">
        <v>1061</v>
      </c>
      <c r="C173" s="1016"/>
      <c r="D173" s="1016"/>
      <c r="E173" s="1016"/>
      <c r="F173" s="1016"/>
      <c r="G173" s="1016"/>
      <c r="H173" s="1016"/>
      <c r="I173" s="1016"/>
      <c r="J173" s="1016"/>
      <c r="K173" s="1016"/>
      <c r="L173" s="1017"/>
    </row>
  </sheetData>
  <mergeCells count="57">
    <mergeCell ref="B171:G172"/>
    <mergeCell ref="H171:L172"/>
    <mergeCell ref="B173:L173"/>
    <mergeCell ref="B140:L140"/>
    <mergeCell ref="B141:G154"/>
    <mergeCell ref="H141:L154"/>
    <mergeCell ref="B155:G156"/>
    <mergeCell ref="H155:L156"/>
    <mergeCell ref="B157:G170"/>
    <mergeCell ref="H157:L170"/>
    <mergeCell ref="B138:G139"/>
    <mergeCell ref="H138:L139"/>
    <mergeCell ref="B90:G103"/>
    <mergeCell ref="H90:L103"/>
    <mergeCell ref="B104:G105"/>
    <mergeCell ref="H104:L105"/>
    <mergeCell ref="B106:L106"/>
    <mergeCell ref="B107:G120"/>
    <mergeCell ref="H107:L120"/>
    <mergeCell ref="B121:G122"/>
    <mergeCell ref="H121:L122"/>
    <mergeCell ref="B123:L123"/>
    <mergeCell ref="B124:G137"/>
    <mergeCell ref="H124:L137"/>
    <mergeCell ref="B89:L89"/>
    <mergeCell ref="B54:G55"/>
    <mergeCell ref="H54:L55"/>
    <mergeCell ref="B56:G69"/>
    <mergeCell ref="H56:L69"/>
    <mergeCell ref="B70:G71"/>
    <mergeCell ref="H70:L71"/>
    <mergeCell ref="B72:L72"/>
    <mergeCell ref="B73:G86"/>
    <mergeCell ref="H73:L86"/>
    <mergeCell ref="B87:G88"/>
    <mergeCell ref="H87:L88"/>
    <mergeCell ref="B40:G53"/>
    <mergeCell ref="H40:L53"/>
    <mergeCell ref="H5:I5"/>
    <mergeCell ref="K5:L5"/>
    <mergeCell ref="B6:L6"/>
    <mergeCell ref="B7:G20"/>
    <mergeCell ref="H7:L20"/>
    <mergeCell ref="B21:G22"/>
    <mergeCell ref="H21:L22"/>
    <mergeCell ref="B23:G36"/>
    <mergeCell ref="H23:L36"/>
    <mergeCell ref="B37:G38"/>
    <mergeCell ref="H37:L38"/>
    <mergeCell ref="B39:L39"/>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4"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123"/>
  <sheetViews>
    <sheetView view="pageBreakPreview" zoomScaleNormal="100" zoomScaleSheetLayoutView="100" zoomScalePageLayoutView="110" workbookViewId="0">
      <selection activeCell="P41" sqref="P41"/>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880" t="s">
        <v>386</v>
      </c>
      <c r="C1" s="881"/>
      <c r="D1" s="881"/>
      <c r="E1" s="881"/>
      <c r="F1" s="881"/>
      <c r="G1" s="881"/>
      <c r="H1" s="881"/>
      <c r="I1" s="881"/>
      <c r="J1" s="881"/>
      <c r="K1" s="881"/>
      <c r="L1" s="882"/>
    </row>
    <row r="2" spans="2:12" ht="11.25" customHeight="1" x14ac:dyDescent="0.25">
      <c r="B2" s="883"/>
      <c r="C2" s="884"/>
      <c r="D2" s="884"/>
      <c r="E2" s="884"/>
      <c r="F2" s="884"/>
      <c r="G2" s="884"/>
      <c r="H2" s="884"/>
      <c r="I2" s="884"/>
      <c r="J2" s="884"/>
      <c r="K2" s="884"/>
      <c r="L2" s="885"/>
    </row>
    <row r="3" spans="2:12" ht="24.95" customHeight="1" x14ac:dyDescent="0.25">
      <c r="B3" s="886" t="s">
        <v>434</v>
      </c>
      <c r="C3" s="887"/>
      <c r="D3" s="887"/>
      <c r="E3" s="888"/>
      <c r="F3" s="160">
        <v>43949</v>
      </c>
      <c r="G3" s="886" t="s">
        <v>435</v>
      </c>
      <c r="H3" s="887"/>
      <c r="I3" s="888"/>
      <c r="J3" s="937">
        <v>43956</v>
      </c>
      <c r="K3" s="887"/>
      <c r="L3" s="888"/>
    </row>
    <row r="4" spans="2:12" ht="24.95" customHeight="1" x14ac:dyDescent="0.25">
      <c r="B4" s="997" t="s">
        <v>384</v>
      </c>
      <c r="C4" s="893"/>
      <c r="D4" s="893"/>
      <c r="E4" s="893"/>
      <c r="F4" s="893"/>
      <c r="G4" s="894"/>
      <c r="H4" s="998" t="s">
        <v>757</v>
      </c>
      <c r="I4" s="999"/>
      <c r="J4" s="168" t="s">
        <v>2</v>
      </c>
      <c r="K4" s="898" t="s">
        <v>0</v>
      </c>
      <c r="L4" s="899"/>
    </row>
    <row r="5" spans="2:12" ht="24.95" customHeight="1" x14ac:dyDescent="0.25">
      <c r="B5" s="161"/>
      <c r="C5" s="162"/>
      <c r="D5" s="162"/>
      <c r="E5" s="162"/>
      <c r="F5" s="162"/>
      <c r="G5" s="163"/>
      <c r="H5" s="1000" t="s">
        <v>758</v>
      </c>
      <c r="I5" s="1001"/>
      <c r="J5" s="168">
        <v>2</v>
      </c>
      <c r="K5" s="898" t="s">
        <v>436</v>
      </c>
      <c r="L5" s="899"/>
    </row>
    <row r="6" spans="2:12" ht="24.95" customHeight="1" thickBot="1" x14ac:dyDescent="0.3">
      <c r="B6" s="893" t="s">
        <v>812</v>
      </c>
      <c r="C6" s="893"/>
      <c r="D6" s="893"/>
      <c r="E6" s="893"/>
      <c r="F6" s="893"/>
      <c r="G6" s="893"/>
      <c r="H6" s="893"/>
      <c r="I6" s="893"/>
      <c r="J6" s="893"/>
      <c r="K6" s="893"/>
      <c r="L6" s="1002"/>
    </row>
    <row r="7" spans="2:12" x14ac:dyDescent="0.25">
      <c r="B7" s="915" t="s">
        <v>660</v>
      </c>
      <c r="C7" s="916"/>
      <c r="D7" s="916"/>
      <c r="E7" s="916"/>
      <c r="F7" s="916"/>
      <c r="G7" s="917"/>
      <c r="H7" s="915" t="s">
        <v>661</v>
      </c>
      <c r="I7" s="916"/>
      <c r="J7" s="916"/>
      <c r="K7" s="916"/>
      <c r="L7" s="917"/>
    </row>
    <row r="8" spans="2:12" x14ac:dyDescent="0.25">
      <c r="B8" s="900"/>
      <c r="C8" s="901"/>
      <c r="D8" s="901"/>
      <c r="E8" s="901"/>
      <c r="F8" s="901"/>
      <c r="G8" s="902"/>
      <c r="H8" s="900"/>
      <c r="I8" s="901"/>
      <c r="J8" s="901"/>
      <c r="K8" s="901"/>
      <c r="L8" s="902"/>
    </row>
    <row r="9" spans="2:12" x14ac:dyDescent="0.25">
      <c r="B9" s="900"/>
      <c r="C9" s="901"/>
      <c r="D9" s="901"/>
      <c r="E9" s="901"/>
      <c r="F9" s="901"/>
      <c r="G9" s="902"/>
      <c r="H9" s="900"/>
      <c r="I9" s="901"/>
      <c r="J9" s="901"/>
      <c r="K9" s="901"/>
      <c r="L9" s="902"/>
    </row>
    <row r="10" spans="2:12" x14ac:dyDescent="0.25">
      <c r="B10" s="900"/>
      <c r="C10" s="901"/>
      <c r="D10" s="901"/>
      <c r="E10" s="901"/>
      <c r="F10" s="901"/>
      <c r="G10" s="902"/>
      <c r="H10" s="900"/>
      <c r="I10" s="901"/>
      <c r="J10" s="901"/>
      <c r="K10" s="901"/>
      <c r="L10" s="902"/>
    </row>
    <row r="11" spans="2:12" x14ac:dyDescent="0.25">
      <c r="B11" s="900"/>
      <c r="C11" s="901"/>
      <c r="D11" s="901"/>
      <c r="E11" s="901"/>
      <c r="F11" s="901"/>
      <c r="G11" s="902"/>
      <c r="H11" s="900"/>
      <c r="I11" s="901"/>
      <c r="J11" s="901"/>
      <c r="K11" s="901"/>
      <c r="L11" s="902"/>
    </row>
    <row r="12" spans="2:12" x14ac:dyDescent="0.25">
      <c r="B12" s="900"/>
      <c r="C12" s="901"/>
      <c r="D12" s="901"/>
      <c r="E12" s="901"/>
      <c r="F12" s="901"/>
      <c r="G12" s="902"/>
      <c r="H12" s="900"/>
      <c r="I12" s="901"/>
      <c r="J12" s="901"/>
      <c r="K12" s="901"/>
      <c r="L12" s="902"/>
    </row>
    <row r="13" spans="2:12" x14ac:dyDescent="0.25">
      <c r="B13" s="900"/>
      <c r="C13" s="901"/>
      <c r="D13" s="901"/>
      <c r="E13" s="901"/>
      <c r="F13" s="901"/>
      <c r="G13" s="902"/>
      <c r="H13" s="900"/>
      <c r="I13" s="901"/>
      <c r="J13" s="901"/>
      <c r="K13" s="901"/>
      <c r="L13" s="902"/>
    </row>
    <row r="14" spans="2:12" x14ac:dyDescent="0.25">
      <c r="B14" s="900"/>
      <c r="C14" s="901"/>
      <c r="D14" s="901"/>
      <c r="E14" s="901"/>
      <c r="F14" s="901"/>
      <c r="G14" s="902"/>
      <c r="H14" s="900"/>
      <c r="I14" s="901"/>
      <c r="J14" s="901"/>
      <c r="K14" s="901"/>
      <c r="L14" s="902"/>
    </row>
    <row r="15" spans="2:12" x14ac:dyDescent="0.25">
      <c r="B15" s="900"/>
      <c r="C15" s="901"/>
      <c r="D15" s="901"/>
      <c r="E15" s="901"/>
      <c r="F15" s="901"/>
      <c r="G15" s="902"/>
      <c r="H15" s="900"/>
      <c r="I15" s="901"/>
      <c r="J15" s="901"/>
      <c r="K15" s="901"/>
      <c r="L15" s="902"/>
    </row>
    <row r="16" spans="2:12"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x14ac:dyDescent="0.25">
      <c r="B20" s="900"/>
      <c r="C20" s="901"/>
      <c r="D20" s="901"/>
      <c r="E20" s="901"/>
      <c r="F20" s="901"/>
      <c r="G20" s="902"/>
      <c r="H20" s="900"/>
      <c r="I20" s="901"/>
      <c r="J20" s="901"/>
      <c r="K20" s="901"/>
      <c r="L20" s="902"/>
    </row>
    <row r="21" spans="2:12" ht="15" customHeight="1" x14ac:dyDescent="0.25">
      <c r="B21" s="1009">
        <v>1</v>
      </c>
      <c r="C21" s="1010"/>
      <c r="D21" s="1010"/>
      <c r="E21" s="1010"/>
      <c r="F21" s="1010"/>
      <c r="G21" s="1011"/>
      <c r="H21" s="1009">
        <v>2</v>
      </c>
      <c r="I21" s="1010"/>
      <c r="J21" s="1010"/>
      <c r="K21" s="1010"/>
      <c r="L21" s="1011"/>
    </row>
    <row r="22" spans="2:12" ht="15.75" thickBot="1" x14ac:dyDescent="0.3">
      <c r="B22" s="1012"/>
      <c r="C22" s="1013"/>
      <c r="D22" s="1013"/>
      <c r="E22" s="1013"/>
      <c r="F22" s="1013"/>
      <c r="G22" s="1014"/>
      <c r="H22" s="1012"/>
      <c r="I22" s="1013"/>
      <c r="J22" s="1013"/>
      <c r="K22" s="1013"/>
      <c r="L22" s="1014"/>
    </row>
    <row r="23" spans="2:12" ht="79.5" customHeight="1" thickBot="1" x14ac:dyDescent="0.3">
      <c r="B23" s="1018" t="s">
        <v>1062</v>
      </c>
      <c r="C23" s="1019"/>
      <c r="D23" s="1019"/>
      <c r="E23" s="1019"/>
      <c r="F23" s="1019"/>
      <c r="G23" s="1019"/>
      <c r="H23" s="1019"/>
      <c r="I23" s="1019"/>
      <c r="J23" s="1019"/>
      <c r="K23" s="1019"/>
      <c r="L23" s="1020"/>
    </row>
    <row r="24" spans="2:12" x14ac:dyDescent="0.25">
      <c r="B24" s="915" t="s">
        <v>660</v>
      </c>
      <c r="C24" s="916"/>
      <c r="D24" s="916"/>
      <c r="E24" s="916"/>
      <c r="F24" s="916"/>
      <c r="G24" s="917"/>
      <c r="H24" s="915" t="s">
        <v>661</v>
      </c>
      <c r="I24" s="916"/>
      <c r="J24" s="916"/>
      <c r="K24" s="916"/>
      <c r="L24" s="917"/>
    </row>
    <row r="25" spans="2:12" x14ac:dyDescent="0.25">
      <c r="B25" s="900"/>
      <c r="C25" s="901"/>
      <c r="D25" s="901"/>
      <c r="E25" s="901"/>
      <c r="F25" s="901"/>
      <c r="G25" s="902"/>
      <c r="H25" s="900"/>
      <c r="I25" s="901"/>
      <c r="J25" s="901"/>
      <c r="K25" s="901"/>
      <c r="L25" s="902"/>
    </row>
    <row r="26" spans="2:12"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x14ac:dyDescent="0.25">
      <c r="B35" s="900"/>
      <c r="C35" s="901"/>
      <c r="D35" s="901"/>
      <c r="E35" s="901"/>
      <c r="F35" s="901"/>
      <c r="G35" s="902"/>
      <c r="H35" s="900"/>
      <c r="I35" s="901"/>
      <c r="J35" s="901"/>
      <c r="K35" s="901"/>
      <c r="L35" s="902"/>
    </row>
    <row r="36" spans="2:12" x14ac:dyDescent="0.25">
      <c r="B36" s="900"/>
      <c r="C36" s="901"/>
      <c r="D36" s="901"/>
      <c r="E36" s="901"/>
      <c r="F36" s="901"/>
      <c r="G36" s="902"/>
      <c r="H36" s="900"/>
      <c r="I36" s="901"/>
      <c r="J36" s="901"/>
      <c r="K36" s="901"/>
      <c r="L36" s="902"/>
    </row>
    <row r="37" spans="2:12" x14ac:dyDescent="0.25">
      <c r="B37" s="900"/>
      <c r="C37" s="901"/>
      <c r="D37" s="901"/>
      <c r="E37" s="901"/>
      <c r="F37" s="901"/>
      <c r="G37" s="902"/>
      <c r="H37" s="900"/>
      <c r="I37" s="901"/>
      <c r="J37" s="901"/>
      <c r="K37" s="901"/>
      <c r="L37" s="902"/>
    </row>
    <row r="38" spans="2:12" ht="15" customHeight="1" x14ac:dyDescent="0.25">
      <c r="B38" s="1009">
        <v>3</v>
      </c>
      <c r="C38" s="1010"/>
      <c r="D38" s="1010"/>
      <c r="E38" s="1010"/>
      <c r="F38" s="1010"/>
      <c r="G38" s="1011"/>
      <c r="H38" s="1009">
        <v>4</v>
      </c>
      <c r="I38" s="1010"/>
      <c r="J38" s="1010"/>
      <c r="K38" s="1010"/>
      <c r="L38" s="1011"/>
    </row>
    <row r="39" spans="2:12" ht="15.75" thickBot="1" x14ac:dyDescent="0.3">
      <c r="B39" s="1012"/>
      <c r="C39" s="1013"/>
      <c r="D39" s="1013"/>
      <c r="E39" s="1013"/>
      <c r="F39" s="1013"/>
      <c r="G39" s="1014"/>
      <c r="H39" s="1012"/>
      <c r="I39" s="1013"/>
      <c r="J39" s="1013"/>
      <c r="K39" s="1013"/>
      <c r="L39" s="1014"/>
    </row>
    <row r="40" spans="2:12" x14ac:dyDescent="0.25">
      <c r="B40" s="915" t="s">
        <v>660</v>
      </c>
      <c r="C40" s="916"/>
      <c r="D40" s="916"/>
      <c r="E40" s="916"/>
      <c r="F40" s="916"/>
      <c r="G40" s="917"/>
      <c r="H40" s="915" t="s">
        <v>661</v>
      </c>
      <c r="I40" s="916"/>
      <c r="J40" s="916"/>
      <c r="K40" s="916"/>
      <c r="L40" s="917"/>
    </row>
    <row r="41" spans="2:12" x14ac:dyDescent="0.25">
      <c r="B41" s="900"/>
      <c r="C41" s="901"/>
      <c r="D41" s="901"/>
      <c r="E41" s="901"/>
      <c r="F41" s="901"/>
      <c r="G41" s="902"/>
      <c r="H41" s="900"/>
      <c r="I41" s="901"/>
      <c r="J41" s="901"/>
      <c r="K41" s="901"/>
      <c r="L41" s="902"/>
    </row>
    <row r="42" spans="2:12" x14ac:dyDescent="0.25">
      <c r="B42" s="900"/>
      <c r="C42" s="901"/>
      <c r="D42" s="901"/>
      <c r="E42" s="901"/>
      <c r="F42" s="901"/>
      <c r="G42" s="902"/>
      <c r="H42" s="900"/>
      <c r="I42" s="901"/>
      <c r="J42" s="901"/>
      <c r="K42" s="901"/>
      <c r="L42" s="902"/>
    </row>
    <row r="43" spans="2:12" x14ac:dyDescent="0.25">
      <c r="B43" s="900"/>
      <c r="C43" s="901"/>
      <c r="D43" s="901"/>
      <c r="E43" s="901"/>
      <c r="F43" s="901"/>
      <c r="G43" s="902"/>
      <c r="H43" s="900"/>
      <c r="I43" s="901"/>
      <c r="J43" s="901"/>
      <c r="K43" s="901"/>
      <c r="L43" s="902"/>
    </row>
    <row r="44" spans="2:12" x14ac:dyDescent="0.25">
      <c r="B44" s="900"/>
      <c r="C44" s="901"/>
      <c r="D44" s="901"/>
      <c r="E44" s="901"/>
      <c r="F44" s="901"/>
      <c r="G44" s="902"/>
      <c r="H44" s="900"/>
      <c r="I44" s="901"/>
      <c r="J44" s="901"/>
      <c r="K44" s="901"/>
      <c r="L44" s="902"/>
    </row>
    <row r="45" spans="2:12" x14ac:dyDescent="0.25">
      <c r="B45" s="900"/>
      <c r="C45" s="901"/>
      <c r="D45" s="901"/>
      <c r="E45" s="901"/>
      <c r="F45" s="901"/>
      <c r="G45" s="902"/>
      <c r="H45" s="900"/>
      <c r="I45" s="901"/>
      <c r="J45" s="901"/>
      <c r="K45" s="901"/>
      <c r="L45" s="902"/>
    </row>
    <row r="46" spans="2:12" x14ac:dyDescent="0.25">
      <c r="B46" s="900"/>
      <c r="C46" s="901"/>
      <c r="D46" s="901"/>
      <c r="E46" s="901"/>
      <c r="F46" s="901"/>
      <c r="G46" s="902"/>
      <c r="H46" s="900"/>
      <c r="I46" s="901"/>
      <c r="J46" s="901"/>
      <c r="K46" s="901"/>
      <c r="L46" s="902"/>
    </row>
    <row r="47" spans="2:12" x14ac:dyDescent="0.25">
      <c r="B47" s="900"/>
      <c r="C47" s="901"/>
      <c r="D47" s="901"/>
      <c r="E47" s="901"/>
      <c r="F47" s="901"/>
      <c r="G47" s="902"/>
      <c r="H47" s="900"/>
      <c r="I47" s="901"/>
      <c r="J47" s="901"/>
      <c r="K47" s="901"/>
      <c r="L47" s="902"/>
    </row>
    <row r="48" spans="2:12"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x14ac:dyDescent="0.25">
      <c r="B51" s="900"/>
      <c r="C51" s="901"/>
      <c r="D51" s="901"/>
      <c r="E51" s="901"/>
      <c r="F51" s="901"/>
      <c r="G51" s="902"/>
      <c r="H51" s="900"/>
      <c r="I51" s="901"/>
      <c r="J51" s="901"/>
      <c r="K51" s="901"/>
      <c r="L51" s="902"/>
    </row>
    <row r="52" spans="2:12" x14ac:dyDescent="0.25">
      <c r="B52" s="900"/>
      <c r="C52" s="901"/>
      <c r="D52" s="901"/>
      <c r="E52" s="901"/>
      <c r="F52" s="901"/>
      <c r="G52" s="902"/>
      <c r="H52" s="900"/>
      <c r="I52" s="901"/>
      <c r="J52" s="901"/>
      <c r="K52" s="901"/>
      <c r="L52" s="902"/>
    </row>
    <row r="53" spans="2:12" x14ac:dyDescent="0.25">
      <c r="B53" s="900"/>
      <c r="C53" s="901"/>
      <c r="D53" s="901"/>
      <c r="E53" s="901"/>
      <c r="F53" s="901"/>
      <c r="G53" s="902"/>
      <c r="H53" s="900"/>
      <c r="I53" s="901"/>
      <c r="J53" s="901"/>
      <c r="K53" s="901"/>
      <c r="L53" s="902"/>
    </row>
    <row r="54" spans="2:12" ht="15" customHeight="1" x14ac:dyDescent="0.25">
      <c r="B54" s="1009">
        <v>5</v>
      </c>
      <c r="C54" s="1010"/>
      <c r="D54" s="1010"/>
      <c r="E54" s="1010"/>
      <c r="F54" s="1010"/>
      <c r="G54" s="1011"/>
      <c r="H54" s="1009">
        <v>6</v>
      </c>
      <c r="I54" s="1010"/>
      <c r="J54" s="1010"/>
      <c r="K54" s="1010"/>
      <c r="L54" s="1011"/>
    </row>
    <row r="55" spans="2:12" ht="15.75" thickBot="1" x14ac:dyDescent="0.3">
      <c r="B55" s="1012"/>
      <c r="C55" s="1013"/>
      <c r="D55" s="1013"/>
      <c r="E55" s="1013"/>
      <c r="F55" s="1013"/>
      <c r="G55" s="1014"/>
      <c r="H55" s="1012"/>
      <c r="I55" s="1013"/>
      <c r="J55" s="1013"/>
      <c r="K55" s="1013"/>
      <c r="L55" s="1014"/>
    </row>
    <row r="56" spans="2:12" ht="79.5" customHeight="1" thickBot="1" x14ac:dyDescent="0.3">
      <c r="B56" s="1021" t="s">
        <v>1063</v>
      </c>
      <c r="C56" s="1019"/>
      <c r="D56" s="1019"/>
      <c r="E56" s="1019"/>
      <c r="F56" s="1019"/>
      <c r="G56" s="1019"/>
      <c r="H56" s="1019"/>
      <c r="I56" s="1019"/>
      <c r="J56" s="1019"/>
      <c r="K56" s="1019"/>
      <c r="L56" s="1020"/>
    </row>
    <row r="57" spans="2:12" x14ac:dyDescent="0.25">
      <c r="B57" s="915" t="s">
        <v>660</v>
      </c>
      <c r="C57" s="916"/>
      <c r="D57" s="916"/>
      <c r="E57" s="916"/>
      <c r="F57" s="916"/>
      <c r="G57" s="917"/>
      <c r="H57" s="915" t="s">
        <v>661</v>
      </c>
      <c r="I57" s="916"/>
      <c r="J57" s="916"/>
      <c r="K57" s="916"/>
      <c r="L57" s="917"/>
    </row>
    <row r="58" spans="2:12" x14ac:dyDescent="0.25">
      <c r="B58" s="900"/>
      <c r="C58" s="901"/>
      <c r="D58" s="901"/>
      <c r="E58" s="901"/>
      <c r="F58" s="901"/>
      <c r="G58" s="902"/>
      <c r="H58" s="900"/>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x14ac:dyDescent="0.25">
      <c r="B67" s="900"/>
      <c r="C67" s="901"/>
      <c r="D67" s="901"/>
      <c r="E67" s="901"/>
      <c r="F67" s="901"/>
      <c r="G67" s="902"/>
      <c r="H67" s="900"/>
      <c r="I67" s="901"/>
      <c r="J67" s="901"/>
      <c r="K67" s="901"/>
      <c r="L67" s="902"/>
    </row>
    <row r="68" spans="2:12" x14ac:dyDescent="0.25">
      <c r="B68" s="900"/>
      <c r="C68" s="901"/>
      <c r="D68" s="901"/>
      <c r="E68" s="901"/>
      <c r="F68" s="901"/>
      <c r="G68" s="902"/>
      <c r="H68" s="900"/>
      <c r="I68" s="901"/>
      <c r="J68" s="901"/>
      <c r="K68" s="901"/>
      <c r="L68" s="902"/>
    </row>
    <row r="69" spans="2:12" x14ac:dyDescent="0.25">
      <c r="B69" s="900"/>
      <c r="C69" s="901"/>
      <c r="D69" s="901"/>
      <c r="E69" s="901"/>
      <c r="F69" s="901"/>
      <c r="G69" s="902"/>
      <c r="H69" s="900"/>
      <c r="I69" s="901"/>
      <c r="J69" s="901"/>
      <c r="K69" s="901"/>
      <c r="L69" s="902"/>
    </row>
    <row r="70" spans="2:12" x14ac:dyDescent="0.25">
      <c r="B70" s="900"/>
      <c r="C70" s="901"/>
      <c r="D70" s="901"/>
      <c r="E70" s="901"/>
      <c r="F70" s="901"/>
      <c r="G70" s="902"/>
      <c r="H70" s="900"/>
      <c r="I70" s="901"/>
      <c r="J70" s="901"/>
      <c r="K70" s="901"/>
      <c r="L70" s="902"/>
    </row>
    <row r="71" spans="2:12" ht="15" customHeight="1" x14ac:dyDescent="0.25">
      <c r="B71" s="1009">
        <v>7</v>
      </c>
      <c r="C71" s="1010"/>
      <c r="D71" s="1010"/>
      <c r="E71" s="1010"/>
      <c r="F71" s="1010"/>
      <c r="G71" s="1011"/>
      <c r="H71" s="1009">
        <v>8</v>
      </c>
      <c r="I71" s="1010"/>
      <c r="J71" s="1010"/>
      <c r="K71" s="1010"/>
      <c r="L71" s="1011"/>
    </row>
    <row r="72" spans="2:12" ht="15.75" thickBot="1" x14ac:dyDescent="0.3">
      <c r="B72" s="1012"/>
      <c r="C72" s="1013"/>
      <c r="D72" s="1013"/>
      <c r="E72" s="1013"/>
      <c r="F72" s="1013"/>
      <c r="G72" s="1014"/>
      <c r="H72" s="1012"/>
      <c r="I72" s="1013"/>
      <c r="J72" s="1013"/>
      <c r="K72" s="1013"/>
      <c r="L72" s="1014"/>
    </row>
    <row r="73" spans="2:12" ht="99" customHeight="1" thickBot="1" x14ac:dyDescent="0.3">
      <c r="B73" s="1015" t="s">
        <v>1064</v>
      </c>
      <c r="C73" s="1016"/>
      <c r="D73" s="1016"/>
      <c r="E73" s="1016"/>
      <c r="F73" s="1016"/>
      <c r="G73" s="1016"/>
      <c r="H73" s="1016"/>
      <c r="I73" s="1016"/>
      <c r="J73" s="1016"/>
      <c r="K73" s="1016"/>
      <c r="L73" s="1017"/>
    </row>
    <row r="74" spans="2:12" x14ac:dyDescent="0.25">
      <c r="B74" s="915" t="s">
        <v>660</v>
      </c>
      <c r="C74" s="916"/>
      <c r="D74" s="916"/>
      <c r="E74" s="916"/>
      <c r="F74" s="916"/>
      <c r="G74" s="917"/>
      <c r="H74" s="915" t="s">
        <v>661</v>
      </c>
      <c r="I74" s="916"/>
      <c r="J74" s="916"/>
      <c r="K74" s="916"/>
      <c r="L74" s="917"/>
    </row>
    <row r="75" spans="2:12" x14ac:dyDescent="0.25">
      <c r="B75" s="900"/>
      <c r="C75" s="901"/>
      <c r="D75" s="901"/>
      <c r="E75" s="901"/>
      <c r="F75" s="901"/>
      <c r="G75" s="902"/>
      <c r="H75" s="900"/>
      <c r="I75" s="901"/>
      <c r="J75" s="901"/>
      <c r="K75" s="901"/>
      <c r="L75" s="902"/>
    </row>
    <row r="76" spans="2:12" x14ac:dyDescent="0.25">
      <c r="B76" s="900"/>
      <c r="C76" s="901"/>
      <c r="D76" s="901"/>
      <c r="E76" s="901"/>
      <c r="F76" s="901"/>
      <c r="G76" s="902"/>
      <c r="H76" s="900"/>
      <c r="I76" s="901"/>
      <c r="J76" s="901"/>
      <c r="K76" s="901"/>
      <c r="L76" s="902"/>
    </row>
    <row r="77" spans="2:12" x14ac:dyDescent="0.25">
      <c r="B77" s="900"/>
      <c r="C77" s="901"/>
      <c r="D77" s="901"/>
      <c r="E77" s="901"/>
      <c r="F77" s="901"/>
      <c r="G77" s="902"/>
      <c r="H77" s="900"/>
      <c r="I77" s="901"/>
      <c r="J77" s="901"/>
      <c r="K77" s="901"/>
      <c r="L77" s="902"/>
    </row>
    <row r="78" spans="2:12" x14ac:dyDescent="0.25">
      <c r="B78" s="900"/>
      <c r="C78" s="901"/>
      <c r="D78" s="901"/>
      <c r="E78" s="901"/>
      <c r="F78" s="901"/>
      <c r="G78" s="902"/>
      <c r="H78" s="900"/>
      <c r="I78" s="901"/>
      <c r="J78" s="901"/>
      <c r="K78" s="901"/>
      <c r="L78" s="902"/>
    </row>
    <row r="79" spans="2:12" x14ac:dyDescent="0.25">
      <c r="B79" s="900"/>
      <c r="C79" s="901"/>
      <c r="D79" s="901"/>
      <c r="E79" s="901"/>
      <c r="F79" s="901"/>
      <c r="G79" s="902"/>
      <c r="H79" s="900"/>
      <c r="I79" s="901"/>
      <c r="J79" s="901"/>
      <c r="K79" s="901"/>
      <c r="L79" s="902"/>
    </row>
    <row r="80" spans="2:12"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x14ac:dyDescent="0.25">
      <c r="B83" s="900"/>
      <c r="C83" s="901"/>
      <c r="D83" s="901"/>
      <c r="E83" s="901"/>
      <c r="F83" s="901"/>
      <c r="G83" s="902"/>
      <c r="H83" s="900"/>
      <c r="I83" s="901"/>
      <c r="J83" s="901"/>
      <c r="K83" s="901"/>
      <c r="L83" s="902"/>
    </row>
    <row r="84" spans="2:12" x14ac:dyDescent="0.25">
      <c r="B84" s="900"/>
      <c r="C84" s="901"/>
      <c r="D84" s="901"/>
      <c r="E84" s="901"/>
      <c r="F84" s="901"/>
      <c r="G84" s="902"/>
      <c r="H84" s="900"/>
      <c r="I84" s="901"/>
      <c r="J84" s="901"/>
      <c r="K84" s="901"/>
      <c r="L84" s="902"/>
    </row>
    <row r="85" spans="2:12" x14ac:dyDescent="0.25">
      <c r="B85" s="900"/>
      <c r="C85" s="901"/>
      <c r="D85" s="901"/>
      <c r="E85" s="901"/>
      <c r="F85" s="901"/>
      <c r="G85" s="902"/>
      <c r="H85" s="900"/>
      <c r="I85" s="901"/>
      <c r="J85" s="901"/>
      <c r="K85" s="901"/>
      <c r="L85" s="902"/>
    </row>
    <row r="86" spans="2:12" x14ac:dyDescent="0.25">
      <c r="B86" s="900"/>
      <c r="C86" s="901"/>
      <c r="D86" s="901"/>
      <c r="E86" s="901"/>
      <c r="F86" s="901"/>
      <c r="G86" s="902"/>
      <c r="H86" s="900"/>
      <c r="I86" s="901"/>
      <c r="J86" s="901"/>
      <c r="K86" s="901"/>
      <c r="L86" s="902"/>
    </row>
    <row r="87" spans="2:12" x14ac:dyDescent="0.25">
      <c r="B87" s="900"/>
      <c r="C87" s="901"/>
      <c r="D87" s="901"/>
      <c r="E87" s="901"/>
      <c r="F87" s="901"/>
      <c r="G87" s="902"/>
      <c r="H87" s="900"/>
      <c r="I87" s="901"/>
      <c r="J87" s="901"/>
      <c r="K87" s="901"/>
      <c r="L87" s="902"/>
    </row>
    <row r="88" spans="2:12" ht="15" customHeight="1" x14ac:dyDescent="0.25">
      <c r="B88" s="1009">
        <v>11</v>
      </c>
      <c r="C88" s="1010"/>
      <c r="D88" s="1010"/>
      <c r="E88" s="1010"/>
      <c r="F88" s="1010"/>
      <c r="G88" s="1011"/>
      <c r="H88" s="1009">
        <v>12</v>
      </c>
      <c r="I88" s="1010"/>
      <c r="J88" s="1010"/>
      <c r="K88" s="1010"/>
      <c r="L88" s="1011"/>
    </row>
    <row r="89" spans="2:12" ht="15.75" thickBot="1" x14ac:dyDescent="0.3">
      <c r="B89" s="1012"/>
      <c r="C89" s="1013"/>
      <c r="D89" s="1013"/>
      <c r="E89" s="1013"/>
      <c r="F89" s="1013"/>
      <c r="G89" s="1014"/>
      <c r="H89" s="1012"/>
      <c r="I89" s="1013"/>
      <c r="J89" s="1013"/>
      <c r="K89" s="1013"/>
      <c r="L89" s="1014"/>
    </row>
    <row r="90" spans="2:12" ht="65.25" customHeight="1" thickBot="1" x14ac:dyDescent="0.3">
      <c r="B90" s="1021" t="s">
        <v>1065</v>
      </c>
      <c r="C90" s="1019"/>
      <c r="D90" s="1019"/>
      <c r="E90" s="1019"/>
      <c r="F90" s="1019"/>
      <c r="G90" s="1019"/>
      <c r="H90" s="1019"/>
      <c r="I90" s="1019"/>
      <c r="J90" s="1019"/>
      <c r="K90" s="1019"/>
      <c r="L90" s="1020"/>
    </row>
    <row r="91" spans="2:12" x14ac:dyDescent="0.25">
      <c r="B91" s="915" t="s">
        <v>660</v>
      </c>
      <c r="C91" s="916"/>
      <c r="D91" s="916"/>
      <c r="E91" s="916"/>
      <c r="F91" s="916"/>
      <c r="G91" s="917"/>
      <c r="H91" s="915" t="s">
        <v>661</v>
      </c>
      <c r="I91" s="916"/>
      <c r="J91" s="916"/>
      <c r="K91" s="916"/>
      <c r="L91" s="917"/>
    </row>
    <row r="92" spans="2:12" x14ac:dyDescent="0.25">
      <c r="B92" s="900"/>
      <c r="C92" s="901"/>
      <c r="D92" s="901"/>
      <c r="E92" s="901"/>
      <c r="F92" s="901"/>
      <c r="G92" s="902"/>
      <c r="H92" s="900"/>
      <c r="I92" s="901"/>
      <c r="J92" s="901"/>
      <c r="K92" s="901"/>
      <c r="L92" s="902"/>
    </row>
    <row r="93" spans="2:12" x14ac:dyDescent="0.25">
      <c r="B93" s="900"/>
      <c r="C93" s="901"/>
      <c r="D93" s="901"/>
      <c r="E93" s="901"/>
      <c r="F93" s="901"/>
      <c r="G93" s="902"/>
      <c r="H93" s="900"/>
      <c r="I93" s="901"/>
      <c r="J93" s="901"/>
      <c r="K93" s="901"/>
      <c r="L93" s="902"/>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x14ac:dyDescent="0.25">
      <c r="B99" s="900"/>
      <c r="C99" s="901"/>
      <c r="D99" s="901"/>
      <c r="E99" s="901"/>
      <c r="F99" s="901"/>
      <c r="G99" s="902"/>
      <c r="H99" s="900"/>
      <c r="I99" s="901"/>
      <c r="J99" s="901"/>
      <c r="K99" s="901"/>
      <c r="L99" s="902"/>
    </row>
    <row r="100" spans="2:12" x14ac:dyDescent="0.25">
      <c r="B100" s="900"/>
      <c r="C100" s="901"/>
      <c r="D100" s="901"/>
      <c r="E100" s="901"/>
      <c r="F100" s="901"/>
      <c r="G100" s="902"/>
      <c r="H100" s="900"/>
      <c r="I100" s="901"/>
      <c r="J100" s="901"/>
      <c r="K100" s="901"/>
      <c r="L100" s="902"/>
    </row>
    <row r="101" spans="2:12" x14ac:dyDescent="0.25">
      <c r="B101" s="900"/>
      <c r="C101" s="901"/>
      <c r="D101" s="901"/>
      <c r="E101" s="901"/>
      <c r="F101" s="901"/>
      <c r="G101" s="902"/>
      <c r="H101" s="900"/>
      <c r="I101" s="901"/>
      <c r="J101" s="901"/>
      <c r="K101" s="901"/>
      <c r="L101" s="902"/>
    </row>
    <row r="102" spans="2:12" x14ac:dyDescent="0.25">
      <c r="B102" s="900"/>
      <c r="C102" s="901"/>
      <c r="D102" s="901"/>
      <c r="E102" s="901"/>
      <c r="F102" s="901"/>
      <c r="G102" s="902"/>
      <c r="H102" s="900"/>
      <c r="I102" s="901"/>
      <c r="J102" s="901"/>
      <c r="K102" s="901"/>
      <c r="L102" s="902"/>
    </row>
    <row r="103" spans="2:12" x14ac:dyDescent="0.25">
      <c r="B103" s="900"/>
      <c r="C103" s="901"/>
      <c r="D103" s="901"/>
      <c r="E103" s="901"/>
      <c r="F103" s="901"/>
      <c r="G103" s="902"/>
      <c r="H103" s="900"/>
      <c r="I103" s="901"/>
      <c r="J103" s="901"/>
      <c r="K103" s="901"/>
      <c r="L103" s="902"/>
    </row>
    <row r="104" spans="2:12" x14ac:dyDescent="0.25">
      <c r="B104" s="900"/>
      <c r="C104" s="901"/>
      <c r="D104" s="901"/>
      <c r="E104" s="901"/>
      <c r="F104" s="901"/>
      <c r="G104" s="902"/>
      <c r="H104" s="900"/>
      <c r="I104" s="901"/>
      <c r="J104" s="901"/>
      <c r="K104" s="901"/>
      <c r="L104" s="902"/>
    </row>
    <row r="105" spans="2:12" ht="15" customHeight="1" x14ac:dyDescent="0.25">
      <c r="B105" s="1009">
        <v>13</v>
      </c>
      <c r="C105" s="1010"/>
      <c r="D105" s="1010"/>
      <c r="E105" s="1010"/>
      <c r="F105" s="1010"/>
      <c r="G105" s="1011"/>
      <c r="H105" s="1009">
        <v>14</v>
      </c>
      <c r="I105" s="1010"/>
      <c r="J105" s="1010"/>
      <c r="K105" s="1010"/>
      <c r="L105" s="1011"/>
    </row>
    <row r="106" spans="2:12" ht="15.75" thickBot="1" x14ac:dyDescent="0.3">
      <c r="B106" s="1012"/>
      <c r="C106" s="1013"/>
      <c r="D106" s="1013"/>
      <c r="E106" s="1013"/>
      <c r="F106" s="1013"/>
      <c r="G106" s="1014"/>
      <c r="H106" s="1012"/>
      <c r="I106" s="1013"/>
      <c r="J106" s="1013"/>
      <c r="K106" s="1013"/>
      <c r="L106" s="1014"/>
    </row>
    <row r="107" spans="2:12" x14ac:dyDescent="0.25">
      <c r="B107" s="915" t="s">
        <v>660</v>
      </c>
      <c r="C107" s="916"/>
      <c r="D107" s="916"/>
      <c r="E107" s="916"/>
      <c r="F107" s="916"/>
      <c r="G107" s="917"/>
      <c r="H107" s="915" t="s">
        <v>661</v>
      </c>
      <c r="I107" s="916"/>
      <c r="J107" s="916"/>
      <c r="K107" s="916"/>
      <c r="L107" s="917"/>
    </row>
    <row r="108" spans="2:12" x14ac:dyDescent="0.25">
      <c r="B108" s="900"/>
      <c r="C108" s="901"/>
      <c r="D108" s="901"/>
      <c r="E108" s="901"/>
      <c r="F108" s="901"/>
      <c r="G108" s="902"/>
      <c r="H108" s="900"/>
      <c r="I108" s="901"/>
      <c r="J108" s="901"/>
      <c r="K108" s="901"/>
      <c r="L108" s="902"/>
    </row>
    <row r="109" spans="2:12" x14ac:dyDescent="0.25">
      <c r="B109" s="900"/>
      <c r="C109" s="901"/>
      <c r="D109" s="901"/>
      <c r="E109" s="901"/>
      <c r="F109" s="901"/>
      <c r="G109" s="902"/>
      <c r="H109" s="900"/>
      <c r="I109" s="901"/>
      <c r="J109" s="901"/>
      <c r="K109" s="901"/>
      <c r="L109" s="902"/>
    </row>
    <row r="110" spans="2:12" x14ac:dyDescent="0.25">
      <c r="B110" s="900"/>
      <c r="C110" s="901"/>
      <c r="D110" s="901"/>
      <c r="E110" s="901"/>
      <c r="F110" s="901"/>
      <c r="G110" s="902"/>
      <c r="H110" s="900"/>
      <c r="I110" s="901"/>
      <c r="J110" s="901"/>
      <c r="K110" s="901"/>
      <c r="L110" s="902"/>
    </row>
    <row r="111" spans="2:12" x14ac:dyDescent="0.25">
      <c r="B111" s="900"/>
      <c r="C111" s="901"/>
      <c r="D111" s="901"/>
      <c r="E111" s="901"/>
      <c r="F111" s="901"/>
      <c r="G111" s="902"/>
      <c r="H111" s="900"/>
      <c r="I111" s="901"/>
      <c r="J111" s="901"/>
      <c r="K111" s="901"/>
      <c r="L111" s="902"/>
    </row>
    <row r="112" spans="2:12" x14ac:dyDescent="0.25">
      <c r="B112" s="900"/>
      <c r="C112" s="901"/>
      <c r="D112" s="901"/>
      <c r="E112" s="901"/>
      <c r="F112" s="901"/>
      <c r="G112" s="902"/>
      <c r="H112" s="900"/>
      <c r="I112" s="901"/>
      <c r="J112" s="901"/>
      <c r="K112" s="901"/>
      <c r="L112" s="902"/>
    </row>
    <row r="113" spans="2:12" x14ac:dyDescent="0.25">
      <c r="B113" s="900"/>
      <c r="C113" s="901"/>
      <c r="D113" s="901"/>
      <c r="E113" s="901"/>
      <c r="F113" s="901"/>
      <c r="G113" s="902"/>
      <c r="H113" s="900"/>
      <c r="I113" s="901"/>
      <c r="J113" s="901"/>
      <c r="K113" s="901"/>
      <c r="L113" s="902"/>
    </row>
    <row r="114" spans="2:12" x14ac:dyDescent="0.25">
      <c r="B114" s="900"/>
      <c r="C114" s="901"/>
      <c r="D114" s="901"/>
      <c r="E114" s="901"/>
      <c r="F114" s="901"/>
      <c r="G114" s="902"/>
      <c r="H114" s="900"/>
      <c r="I114" s="901"/>
      <c r="J114" s="901"/>
      <c r="K114" s="901"/>
      <c r="L114" s="902"/>
    </row>
    <row r="115" spans="2:12" x14ac:dyDescent="0.25">
      <c r="B115" s="900"/>
      <c r="C115" s="901"/>
      <c r="D115" s="901"/>
      <c r="E115" s="901"/>
      <c r="F115" s="901"/>
      <c r="G115" s="902"/>
      <c r="H115" s="900"/>
      <c r="I115" s="901"/>
      <c r="J115" s="901"/>
      <c r="K115" s="901"/>
      <c r="L115" s="902"/>
    </row>
    <row r="116" spans="2:12" x14ac:dyDescent="0.25">
      <c r="B116" s="900"/>
      <c r="C116" s="901"/>
      <c r="D116" s="901"/>
      <c r="E116" s="901"/>
      <c r="F116" s="901"/>
      <c r="G116" s="902"/>
      <c r="H116" s="900"/>
      <c r="I116" s="901"/>
      <c r="J116" s="901"/>
      <c r="K116" s="901"/>
      <c r="L116" s="902"/>
    </row>
    <row r="117" spans="2:12" x14ac:dyDescent="0.25">
      <c r="B117" s="900"/>
      <c r="C117" s="901"/>
      <c r="D117" s="901"/>
      <c r="E117" s="901"/>
      <c r="F117" s="901"/>
      <c r="G117" s="902"/>
      <c r="H117" s="900"/>
      <c r="I117" s="901"/>
      <c r="J117" s="901"/>
      <c r="K117" s="901"/>
      <c r="L117" s="902"/>
    </row>
    <row r="118" spans="2:12" x14ac:dyDescent="0.25">
      <c r="B118" s="900"/>
      <c r="C118" s="901"/>
      <c r="D118" s="901"/>
      <c r="E118" s="901"/>
      <c r="F118" s="901"/>
      <c r="G118" s="902"/>
      <c r="H118" s="900"/>
      <c r="I118" s="901"/>
      <c r="J118" s="901"/>
      <c r="K118" s="901"/>
      <c r="L118" s="902"/>
    </row>
    <row r="119" spans="2:12" x14ac:dyDescent="0.25">
      <c r="B119" s="900"/>
      <c r="C119" s="901"/>
      <c r="D119" s="901"/>
      <c r="E119" s="901"/>
      <c r="F119" s="901"/>
      <c r="G119" s="902"/>
      <c r="H119" s="900"/>
      <c r="I119" s="901"/>
      <c r="J119" s="901"/>
      <c r="K119" s="901"/>
      <c r="L119" s="902"/>
    </row>
    <row r="120" spans="2:12" x14ac:dyDescent="0.25">
      <c r="B120" s="900"/>
      <c r="C120" s="901"/>
      <c r="D120" s="901"/>
      <c r="E120" s="901"/>
      <c r="F120" s="901"/>
      <c r="G120" s="902"/>
      <c r="H120" s="900"/>
      <c r="I120" s="901"/>
      <c r="J120" s="901"/>
      <c r="K120" s="901"/>
      <c r="L120" s="902"/>
    </row>
    <row r="121" spans="2:12" ht="15" customHeight="1" x14ac:dyDescent="0.25">
      <c r="B121" s="1009">
        <v>15</v>
      </c>
      <c r="C121" s="1010"/>
      <c r="D121" s="1010"/>
      <c r="E121" s="1010"/>
      <c r="F121" s="1010"/>
      <c r="G121" s="1011"/>
      <c r="H121" s="1009">
        <v>16</v>
      </c>
      <c r="I121" s="1010"/>
      <c r="J121" s="1010"/>
      <c r="K121" s="1010"/>
      <c r="L121" s="1011"/>
    </row>
    <row r="122" spans="2:12" ht="15.75" thickBot="1" x14ac:dyDescent="0.3">
      <c r="B122" s="1012"/>
      <c r="C122" s="1013"/>
      <c r="D122" s="1013"/>
      <c r="E122" s="1013"/>
      <c r="F122" s="1013"/>
      <c r="G122" s="1014"/>
      <c r="H122" s="1012"/>
      <c r="I122" s="1013"/>
      <c r="J122" s="1013"/>
      <c r="K122" s="1013"/>
      <c r="L122" s="1014"/>
    </row>
    <row r="123" spans="2:12" ht="81.75" customHeight="1" thickBot="1" x14ac:dyDescent="0.3">
      <c r="B123" s="1021" t="s">
        <v>1066</v>
      </c>
      <c r="C123" s="1019"/>
      <c r="D123" s="1019"/>
      <c r="E123" s="1019"/>
      <c r="F123" s="1019"/>
      <c r="G123" s="1019"/>
      <c r="H123" s="1019"/>
      <c r="I123" s="1019"/>
      <c r="J123" s="1019"/>
      <c r="K123" s="1019"/>
      <c r="L123" s="1020"/>
    </row>
  </sheetData>
  <mergeCells count="43">
    <mergeCell ref="B121:G122"/>
    <mergeCell ref="H121:L122"/>
    <mergeCell ref="B123:L123"/>
    <mergeCell ref="B91:G104"/>
    <mergeCell ref="H91:L104"/>
    <mergeCell ref="B105:G106"/>
    <mergeCell ref="H105:L106"/>
    <mergeCell ref="B107:G120"/>
    <mergeCell ref="H107:L120"/>
    <mergeCell ref="B90:L90"/>
    <mergeCell ref="B54:G55"/>
    <mergeCell ref="H54:L55"/>
    <mergeCell ref="B56:L56"/>
    <mergeCell ref="B57:G70"/>
    <mergeCell ref="H57:L70"/>
    <mergeCell ref="B71:G72"/>
    <mergeCell ref="H71:L72"/>
    <mergeCell ref="B73:L73"/>
    <mergeCell ref="B74:G87"/>
    <mergeCell ref="H74:L87"/>
    <mergeCell ref="B88:G89"/>
    <mergeCell ref="H88:L89"/>
    <mergeCell ref="B40:G53"/>
    <mergeCell ref="H40:L53"/>
    <mergeCell ref="H5:I5"/>
    <mergeCell ref="K5:L5"/>
    <mergeCell ref="B6:L6"/>
    <mergeCell ref="B7:G20"/>
    <mergeCell ref="H7:L20"/>
    <mergeCell ref="B21:G22"/>
    <mergeCell ref="H21:L22"/>
    <mergeCell ref="B23:L23"/>
    <mergeCell ref="B24:G37"/>
    <mergeCell ref="H24:L37"/>
    <mergeCell ref="B38:G39"/>
    <mergeCell ref="H38:L39"/>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UF1-3</vt:lpstr>
      <vt:lpstr>Reg fotográfico ambiental UF2,1</vt:lpstr>
      <vt:lpstr>Financiero!Área_de_impresión</vt:lpstr>
      <vt:lpstr>Predial!Área_de_impresión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2020-05-07T18:22:48Z</dcterms:modified>
</cp:coreProperties>
</file>